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60" yWindow="135" windowWidth="20895" windowHeight="11670" firstSheet="6" activeTab="6"/>
  </bookViews>
  <sheets>
    <sheet name="10" sheetId="1" state="hidden" r:id="rId1"/>
    <sheet name="11" sheetId="2" state="hidden" r:id="rId2"/>
    <sheet name="12" sheetId="3" state="hidden" r:id="rId3"/>
    <sheet name="13" sheetId="4" state="hidden" r:id="rId4"/>
    <sheet name="14" sheetId="5" state="hidden" r:id="rId5"/>
    <sheet name="15" sheetId="6" state="hidden" r:id="rId6"/>
    <sheet name="СМИ" sheetId="7" r:id="rId7"/>
    <sheet name="Расч" sheetId="8" r:id="rId8"/>
  </sheets>
  <calcPr calcId="125725"/>
  <fileRecoveryPr repairLoad="1"/>
</workbook>
</file>

<file path=xl/calcChain.xml><?xml version="1.0" encoding="utf-8"?>
<calcChain xmlns="http://schemas.openxmlformats.org/spreadsheetml/2006/main">
  <c r="Y55" i="8"/>
  <c r="X55"/>
  <c r="W55"/>
  <c r="V55"/>
  <c r="U55"/>
  <c r="T55"/>
  <c r="W50"/>
  <c r="S50" s="1"/>
  <c r="W49"/>
  <c r="S49" s="1"/>
  <c r="W48"/>
  <c r="S48" s="1"/>
  <c r="W45"/>
  <c r="S45" s="1"/>
  <c r="W46"/>
  <c r="S46" s="1"/>
  <c r="W47"/>
  <c r="S47" s="1"/>
  <c r="D40" i="6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53" i="5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4"/>
  <c r="D3"/>
  <c r="D2"/>
  <c r="D5"/>
  <c r="D56" i="4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W44" i="8"/>
  <c r="S44" s="1"/>
  <c r="W43"/>
  <c r="S43" s="1"/>
  <c r="W42"/>
  <c r="S42" s="1"/>
  <c r="D63" i="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W41" i="8"/>
  <c r="S41" s="1"/>
  <c r="W40"/>
  <c r="W39"/>
  <c r="S39" s="1"/>
  <c r="D53" i="2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W38" i="8"/>
  <c r="W37"/>
  <c r="S37" s="1"/>
  <c r="W36"/>
  <c r="S36"/>
  <c r="W35"/>
  <c r="S35" s="1"/>
  <c r="W34"/>
  <c r="S34" s="1"/>
  <c r="W33"/>
  <c r="S33" s="1"/>
  <c r="D61" i="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F107" i="7"/>
  <c r="B58" i="4"/>
  <c r="B42" i="6"/>
  <c r="B55" i="5"/>
  <c r="B65" i="3"/>
  <c r="B63" i="1"/>
  <c r="B55" i="2"/>
  <c r="G21" i="7"/>
  <c r="E16"/>
  <c r="H188"/>
  <c r="G188"/>
  <c r="F188"/>
  <c r="E188"/>
  <c r="H187"/>
  <c r="G187"/>
  <c r="F187"/>
  <c r="E187"/>
  <c r="H186"/>
  <c r="G186"/>
  <c r="F186"/>
  <c r="E186"/>
  <c r="H185"/>
  <c r="G185"/>
  <c r="F185"/>
  <c r="E185"/>
  <c r="H184"/>
  <c r="G184"/>
  <c r="F184"/>
  <c r="E184"/>
  <c r="H183"/>
  <c r="G183"/>
  <c r="F183"/>
  <c r="E183"/>
  <c r="H182"/>
  <c r="G182"/>
  <c r="F182"/>
  <c r="E182"/>
  <c r="H181"/>
  <c r="G181"/>
  <c r="F181"/>
  <c r="E181"/>
  <c r="H180"/>
  <c r="G180"/>
  <c r="F180"/>
  <c r="E180"/>
  <c r="H179"/>
  <c r="G179"/>
  <c r="F179"/>
  <c r="E179"/>
  <c r="H178"/>
  <c r="G178"/>
  <c r="F178"/>
  <c r="E178"/>
  <c r="H177"/>
  <c r="G177"/>
  <c r="F177"/>
  <c r="E177"/>
  <c r="H176"/>
  <c r="G176"/>
  <c r="F176"/>
  <c r="E176"/>
  <c r="H175"/>
  <c r="G175"/>
  <c r="F175"/>
  <c r="E175"/>
  <c r="H174"/>
  <c r="G174"/>
  <c r="F174"/>
  <c r="E174"/>
  <c r="H173"/>
  <c r="G173"/>
  <c r="F173"/>
  <c r="E173"/>
  <c r="H172"/>
  <c r="G172"/>
  <c r="F172"/>
  <c r="E172"/>
  <c r="H171"/>
  <c r="Y21" i="8" s="1"/>
  <c r="G171" i="7"/>
  <c r="X21" i="8" s="1"/>
  <c r="F171" i="7"/>
  <c r="W21" i="8" s="1"/>
  <c r="E171" i="7"/>
  <c r="V21" i="8" s="1"/>
  <c r="H170" i="7"/>
  <c r="G170"/>
  <c r="F170"/>
  <c r="E170"/>
  <c r="H169"/>
  <c r="G169"/>
  <c r="F169"/>
  <c r="E169"/>
  <c r="H168"/>
  <c r="Y26" i="8" s="1"/>
  <c r="G168" i="7"/>
  <c r="X26" i="8" s="1"/>
  <c r="F168" i="7"/>
  <c r="W26" i="8" s="1"/>
  <c r="E168" i="7"/>
  <c r="V26" i="8" s="1"/>
  <c r="H167" i="7"/>
  <c r="G167"/>
  <c r="F167"/>
  <c r="E167"/>
  <c r="H166"/>
  <c r="Y27" i="8" s="1"/>
  <c r="G166" i="7"/>
  <c r="X27" i="8" s="1"/>
  <c r="F166" i="7"/>
  <c r="W27" i="8" s="1"/>
  <c r="E166" i="7"/>
  <c r="V27" i="8" s="1"/>
  <c r="H165" i="7"/>
  <c r="G165"/>
  <c r="F165"/>
  <c r="E165"/>
  <c r="H164"/>
  <c r="G164"/>
  <c r="F164"/>
  <c r="E164"/>
  <c r="H163"/>
  <c r="G163"/>
  <c r="F163"/>
  <c r="E163"/>
  <c r="H162"/>
  <c r="G162"/>
  <c r="F162"/>
  <c r="E162"/>
  <c r="H161"/>
  <c r="G161"/>
  <c r="F161"/>
  <c r="E161"/>
  <c r="H160"/>
  <c r="G160"/>
  <c r="F160"/>
  <c r="E160"/>
  <c r="H159"/>
  <c r="G159"/>
  <c r="F159"/>
  <c r="E159"/>
  <c r="H158"/>
  <c r="G158"/>
  <c r="F158"/>
  <c r="E158"/>
  <c r="H157"/>
  <c r="G157"/>
  <c r="F157"/>
  <c r="E157"/>
  <c r="H156"/>
  <c r="G156"/>
  <c r="F156"/>
  <c r="E156"/>
  <c r="H155"/>
  <c r="G155"/>
  <c r="F155"/>
  <c r="E155"/>
  <c r="H154"/>
  <c r="Y23" i="8" s="1"/>
  <c r="G154" i="7"/>
  <c r="X23" i="8" s="1"/>
  <c r="F154" i="7"/>
  <c r="W23" i="8" s="1"/>
  <c r="E154" i="7"/>
  <c r="V23" i="8" s="1"/>
  <c r="H153" i="7"/>
  <c r="G153"/>
  <c r="F153"/>
  <c r="E153"/>
  <c r="H152"/>
  <c r="G152"/>
  <c r="F152"/>
  <c r="E152"/>
  <c r="H151"/>
  <c r="G151"/>
  <c r="F151"/>
  <c r="E151"/>
  <c r="H150"/>
  <c r="G150"/>
  <c r="F150"/>
  <c r="E150"/>
  <c r="H149"/>
  <c r="G149"/>
  <c r="F149"/>
  <c r="E149"/>
  <c r="H148"/>
  <c r="G148"/>
  <c r="F148"/>
  <c r="E148"/>
  <c r="H147"/>
  <c r="G147"/>
  <c r="F147"/>
  <c r="E147"/>
  <c r="H146"/>
  <c r="G146"/>
  <c r="F146"/>
  <c r="E146"/>
  <c r="H145"/>
  <c r="G145"/>
  <c r="F145"/>
  <c r="E145"/>
  <c r="H144"/>
  <c r="G144"/>
  <c r="F144"/>
  <c r="E144"/>
  <c r="H143"/>
  <c r="G143"/>
  <c r="F143"/>
  <c r="E143"/>
  <c r="H142"/>
  <c r="G142"/>
  <c r="F142"/>
  <c r="E142"/>
  <c r="H141"/>
  <c r="G141"/>
  <c r="F141"/>
  <c r="E141"/>
  <c r="H140"/>
  <c r="G140"/>
  <c r="F140"/>
  <c r="E140"/>
  <c r="H139"/>
  <c r="G139"/>
  <c r="F139"/>
  <c r="E139"/>
  <c r="H138"/>
  <c r="G138"/>
  <c r="F138"/>
  <c r="E138"/>
  <c r="H137"/>
  <c r="G137"/>
  <c r="F137"/>
  <c r="E137"/>
  <c r="H136"/>
  <c r="G136"/>
  <c r="F136"/>
  <c r="E136"/>
  <c r="H135"/>
  <c r="G135"/>
  <c r="F135"/>
  <c r="E135"/>
  <c r="H134"/>
  <c r="G134"/>
  <c r="F134"/>
  <c r="E134"/>
  <c r="H133"/>
  <c r="G133"/>
  <c r="F133"/>
  <c r="E133"/>
  <c r="H132"/>
  <c r="G132"/>
  <c r="F132"/>
  <c r="E132"/>
  <c r="H131"/>
  <c r="G131"/>
  <c r="F131"/>
  <c r="E131"/>
  <c r="H130"/>
  <c r="G130"/>
  <c r="F130"/>
  <c r="E130"/>
  <c r="H129"/>
  <c r="G129"/>
  <c r="F129"/>
  <c r="E129"/>
  <c r="H128"/>
  <c r="G128"/>
  <c r="F128"/>
  <c r="E128"/>
  <c r="H127"/>
  <c r="G127"/>
  <c r="F127"/>
  <c r="E127"/>
  <c r="H126"/>
  <c r="G126"/>
  <c r="F126"/>
  <c r="E126"/>
  <c r="H125"/>
  <c r="G125"/>
  <c r="F125"/>
  <c r="E125"/>
  <c r="H124"/>
  <c r="G124"/>
  <c r="F124"/>
  <c r="E124"/>
  <c r="H123"/>
  <c r="G123"/>
  <c r="F123"/>
  <c r="E123"/>
  <c r="H122"/>
  <c r="G122"/>
  <c r="F122"/>
  <c r="E122"/>
  <c r="H121"/>
  <c r="G121"/>
  <c r="F121"/>
  <c r="E121"/>
  <c r="H120"/>
  <c r="G120"/>
  <c r="F120"/>
  <c r="E120"/>
  <c r="H119"/>
  <c r="G119"/>
  <c r="F119"/>
  <c r="E119"/>
  <c r="H118"/>
  <c r="G118"/>
  <c r="F118"/>
  <c r="E118"/>
  <c r="H117"/>
  <c r="G117"/>
  <c r="F117"/>
  <c r="E117"/>
  <c r="H116"/>
  <c r="G116"/>
  <c r="F116"/>
  <c r="E116"/>
  <c r="H115"/>
  <c r="G115"/>
  <c r="F115"/>
  <c r="E115"/>
  <c r="H114"/>
  <c r="G114"/>
  <c r="F114"/>
  <c r="E114"/>
  <c r="H113"/>
  <c r="G113"/>
  <c r="F113"/>
  <c r="E113"/>
  <c r="H112"/>
  <c r="G112"/>
  <c r="F112"/>
  <c r="E112"/>
  <c r="H111"/>
  <c r="G111"/>
  <c r="F111"/>
  <c r="E111"/>
  <c r="H110"/>
  <c r="G110"/>
  <c r="F110"/>
  <c r="E110"/>
  <c r="H109"/>
  <c r="G109"/>
  <c r="F109"/>
  <c r="E109"/>
  <c r="H108"/>
  <c r="G108"/>
  <c r="F108"/>
  <c r="E108"/>
  <c r="H107"/>
  <c r="G107"/>
  <c r="E107"/>
  <c r="H106"/>
  <c r="G106"/>
  <c r="F106"/>
  <c r="E106"/>
  <c r="H105"/>
  <c r="G105"/>
  <c r="F105"/>
  <c r="E105"/>
  <c r="H104"/>
  <c r="Y25" i="8" s="1"/>
  <c r="G104" i="7"/>
  <c r="X25" i="8" s="1"/>
  <c r="F104" i="7"/>
  <c r="W25" i="8" s="1"/>
  <c r="E104" i="7"/>
  <c r="V25" i="8" s="1"/>
  <c r="H103" i="7"/>
  <c r="G103"/>
  <c r="F103"/>
  <c r="E103"/>
  <c r="H102"/>
  <c r="G102"/>
  <c r="F102"/>
  <c r="E102"/>
  <c r="H101"/>
  <c r="G101"/>
  <c r="F101"/>
  <c r="E101"/>
  <c r="H100"/>
  <c r="G100"/>
  <c r="F100"/>
  <c r="E100"/>
  <c r="H99"/>
  <c r="G99"/>
  <c r="F99"/>
  <c r="E99"/>
  <c r="H98"/>
  <c r="G98"/>
  <c r="F98"/>
  <c r="E98"/>
  <c r="H97"/>
  <c r="G97"/>
  <c r="F97"/>
  <c r="E97"/>
  <c r="H96"/>
  <c r="G96"/>
  <c r="F96"/>
  <c r="E96"/>
  <c r="H95"/>
  <c r="G95"/>
  <c r="F95"/>
  <c r="E95"/>
  <c r="H94"/>
  <c r="G94"/>
  <c r="F94"/>
  <c r="E94"/>
  <c r="H93"/>
  <c r="G93"/>
  <c r="F93"/>
  <c r="E93"/>
  <c r="H92"/>
  <c r="G92"/>
  <c r="F92"/>
  <c r="E92"/>
  <c r="H91"/>
  <c r="G91"/>
  <c r="F91"/>
  <c r="E91"/>
  <c r="H90"/>
  <c r="G90"/>
  <c r="F90"/>
  <c r="E90"/>
  <c r="H89"/>
  <c r="G89"/>
  <c r="F89"/>
  <c r="E89"/>
  <c r="H88"/>
  <c r="G88"/>
  <c r="F88"/>
  <c r="E88"/>
  <c r="H87"/>
  <c r="G87"/>
  <c r="F87"/>
  <c r="E87"/>
  <c r="H86"/>
  <c r="G86"/>
  <c r="F86"/>
  <c r="E86"/>
  <c r="H85"/>
  <c r="G85"/>
  <c r="F85"/>
  <c r="E85"/>
  <c r="H84"/>
  <c r="G84"/>
  <c r="F84"/>
  <c r="E84"/>
  <c r="H83"/>
  <c r="G83"/>
  <c r="F83"/>
  <c r="E83"/>
  <c r="H82"/>
  <c r="G82"/>
  <c r="F82"/>
  <c r="E82"/>
  <c r="H81"/>
  <c r="G81"/>
  <c r="F81"/>
  <c r="E81"/>
  <c r="H80"/>
  <c r="G80"/>
  <c r="F80"/>
  <c r="E80"/>
  <c r="H79"/>
  <c r="G79"/>
  <c r="F79"/>
  <c r="E79"/>
  <c r="H78"/>
  <c r="G78"/>
  <c r="F78"/>
  <c r="E78"/>
  <c r="H77"/>
  <c r="G77"/>
  <c r="F77"/>
  <c r="E77"/>
  <c r="H76"/>
  <c r="G76"/>
  <c r="F76"/>
  <c r="E76"/>
  <c r="H75"/>
  <c r="G75"/>
  <c r="F75"/>
  <c r="E75"/>
  <c r="H74"/>
  <c r="G74"/>
  <c r="F74"/>
  <c r="E74"/>
  <c r="H73"/>
  <c r="Y24" i="8" s="1"/>
  <c r="G73" i="7"/>
  <c r="X24" i="8" s="1"/>
  <c r="F73" i="7"/>
  <c r="W24" i="8" s="1"/>
  <c r="E73" i="7"/>
  <c r="V24" i="8" s="1"/>
  <c r="H72" i="7"/>
  <c r="G72"/>
  <c r="F72"/>
  <c r="E72"/>
  <c r="H71"/>
  <c r="G71"/>
  <c r="F71"/>
  <c r="E71"/>
  <c r="H70"/>
  <c r="G70"/>
  <c r="F70"/>
  <c r="E70"/>
  <c r="H69"/>
  <c r="G69"/>
  <c r="F69"/>
  <c r="E69"/>
  <c r="H68"/>
  <c r="G68"/>
  <c r="F68"/>
  <c r="E68"/>
  <c r="H67"/>
  <c r="G67"/>
  <c r="F67"/>
  <c r="E67"/>
  <c r="H66"/>
  <c r="G66"/>
  <c r="F66"/>
  <c r="E66"/>
  <c r="H65"/>
  <c r="G65"/>
  <c r="F65"/>
  <c r="E65"/>
  <c r="H64"/>
  <c r="Y18" i="8" s="1"/>
  <c r="G64" i="7"/>
  <c r="X18" i="8" s="1"/>
  <c r="F64" i="7"/>
  <c r="W18" i="8" s="1"/>
  <c r="E64" i="7"/>
  <c r="V18" i="8" s="1"/>
  <c r="H63" i="7"/>
  <c r="G63"/>
  <c r="F63"/>
  <c r="E63"/>
  <c r="H62"/>
  <c r="G62"/>
  <c r="F62"/>
  <c r="E62"/>
  <c r="H61"/>
  <c r="G61"/>
  <c r="F61"/>
  <c r="E61"/>
  <c r="H60"/>
  <c r="G60"/>
  <c r="F60"/>
  <c r="E60"/>
  <c r="H59"/>
  <c r="G59"/>
  <c r="F59"/>
  <c r="E59"/>
  <c r="H58"/>
  <c r="G58"/>
  <c r="F58"/>
  <c r="E58"/>
  <c r="H57"/>
  <c r="G57"/>
  <c r="F57"/>
  <c r="E57"/>
  <c r="H56"/>
  <c r="G56"/>
  <c r="F56"/>
  <c r="E56"/>
  <c r="H55"/>
  <c r="G55"/>
  <c r="F55"/>
  <c r="E55"/>
  <c r="H54"/>
  <c r="Y22" i="8" s="1"/>
  <c r="G54" i="7"/>
  <c r="X22" i="8" s="1"/>
  <c r="F54" i="7"/>
  <c r="W22" i="8" s="1"/>
  <c r="E54" i="7"/>
  <c r="V22" i="8" s="1"/>
  <c r="H53" i="7"/>
  <c r="G53"/>
  <c r="F53"/>
  <c r="E53"/>
  <c r="H52"/>
  <c r="G52"/>
  <c r="F52"/>
  <c r="E52"/>
  <c r="H51"/>
  <c r="G51"/>
  <c r="F51"/>
  <c r="E51"/>
  <c r="H50"/>
  <c r="G50"/>
  <c r="F50"/>
  <c r="E50"/>
  <c r="H49"/>
  <c r="G49"/>
  <c r="F49"/>
  <c r="E49"/>
  <c r="H48"/>
  <c r="G48"/>
  <c r="F48"/>
  <c r="E48"/>
  <c r="H47"/>
  <c r="G47"/>
  <c r="F47"/>
  <c r="E47"/>
  <c r="H46"/>
  <c r="G46"/>
  <c r="F46"/>
  <c r="E46"/>
  <c r="H45"/>
  <c r="G45"/>
  <c r="F45"/>
  <c r="E45"/>
  <c r="H44"/>
  <c r="G44"/>
  <c r="F44"/>
  <c r="E44"/>
  <c r="H43"/>
  <c r="G43"/>
  <c r="F43"/>
  <c r="E43"/>
  <c r="H42"/>
  <c r="G42"/>
  <c r="F42"/>
  <c r="E42"/>
  <c r="H41"/>
  <c r="G41"/>
  <c r="F41"/>
  <c r="E41"/>
  <c r="H40"/>
  <c r="G40"/>
  <c r="F40"/>
  <c r="E40"/>
  <c r="H39"/>
  <c r="G39"/>
  <c r="F39"/>
  <c r="E39"/>
  <c r="H38"/>
  <c r="G38"/>
  <c r="F38"/>
  <c r="E38"/>
  <c r="H37"/>
  <c r="G37"/>
  <c r="F37"/>
  <c r="E37"/>
  <c r="H36"/>
  <c r="G36"/>
  <c r="F36"/>
  <c r="E36"/>
  <c r="H35"/>
  <c r="G35"/>
  <c r="F35"/>
  <c r="E35"/>
  <c r="H34"/>
  <c r="G34"/>
  <c r="F34"/>
  <c r="E34"/>
  <c r="H33"/>
  <c r="G33"/>
  <c r="F33"/>
  <c r="E33"/>
  <c r="H32"/>
  <c r="G32"/>
  <c r="F32"/>
  <c r="E32"/>
  <c r="H31"/>
  <c r="G31"/>
  <c r="F31"/>
  <c r="E31"/>
  <c r="H30"/>
  <c r="G30"/>
  <c r="F30"/>
  <c r="E30"/>
  <c r="H29"/>
  <c r="G29"/>
  <c r="F29"/>
  <c r="E29"/>
  <c r="H28"/>
  <c r="G28"/>
  <c r="F28"/>
  <c r="E28"/>
  <c r="H27"/>
  <c r="G27"/>
  <c r="F27"/>
  <c r="E27"/>
  <c r="H26"/>
  <c r="G26"/>
  <c r="F26"/>
  <c r="E26"/>
  <c r="H25"/>
  <c r="Y20" i="8" s="1"/>
  <c r="G25" i="7"/>
  <c r="X20" i="8" s="1"/>
  <c r="F25" i="7"/>
  <c r="W20" i="8" s="1"/>
  <c r="E25" i="7"/>
  <c r="V20" i="8" s="1"/>
  <c r="H24" i="7"/>
  <c r="G24"/>
  <c r="F24"/>
  <c r="E24"/>
  <c r="H23"/>
  <c r="G23"/>
  <c r="F23"/>
  <c r="E23"/>
  <c r="H22"/>
  <c r="G22"/>
  <c r="F22"/>
  <c r="E22"/>
  <c r="H21"/>
  <c r="F21"/>
  <c r="E21"/>
  <c r="H20"/>
  <c r="G20"/>
  <c r="F20"/>
  <c r="E20"/>
  <c r="H19"/>
  <c r="G19"/>
  <c r="F19"/>
  <c r="E19"/>
  <c r="H18"/>
  <c r="G18"/>
  <c r="F18"/>
  <c r="E18"/>
  <c r="H17"/>
  <c r="G17"/>
  <c r="F17"/>
  <c r="E17"/>
  <c r="H16"/>
  <c r="G16"/>
  <c r="F16"/>
  <c r="H15"/>
  <c r="G15"/>
  <c r="F15"/>
  <c r="E15"/>
  <c r="H14"/>
  <c r="G14"/>
  <c r="F14"/>
  <c r="E14"/>
  <c r="H13"/>
  <c r="G13"/>
  <c r="F13"/>
  <c r="E13"/>
  <c r="H12"/>
  <c r="G12"/>
  <c r="F12"/>
  <c r="E12"/>
  <c r="H11"/>
  <c r="G11"/>
  <c r="F11"/>
  <c r="E11"/>
  <c r="H10"/>
  <c r="G10"/>
  <c r="F10"/>
  <c r="E10"/>
  <c r="H9"/>
  <c r="Y19" i="8" s="1"/>
  <c r="G9" i="7"/>
  <c r="X19" i="8" s="1"/>
  <c r="F9" i="7"/>
  <c r="W19" i="8" s="1"/>
  <c r="E9" i="7"/>
  <c r="V19" i="8" s="1"/>
  <c r="H8" i="7"/>
  <c r="G8"/>
  <c r="F8"/>
  <c r="E8"/>
  <c r="H7"/>
  <c r="G7"/>
  <c r="F7"/>
  <c r="E7"/>
  <c r="H6"/>
  <c r="G6"/>
  <c r="F6"/>
  <c r="E6"/>
  <c r="H5"/>
  <c r="G5"/>
  <c r="F5"/>
  <c r="E5"/>
  <c r="H4"/>
  <c r="G4"/>
  <c r="F4"/>
  <c r="E4"/>
  <c r="D23"/>
  <c r="D176"/>
  <c r="D175"/>
  <c r="D174"/>
  <c r="D173"/>
  <c r="D172"/>
  <c r="D171"/>
  <c r="U21" i="8" s="1"/>
  <c r="D170" i="7"/>
  <c r="D169"/>
  <c r="D168"/>
  <c r="U26" i="8" s="1"/>
  <c r="D167" i="7"/>
  <c r="D166"/>
  <c r="U27" i="8" s="1"/>
  <c r="D165" i="7"/>
  <c r="D164"/>
  <c r="D163"/>
  <c r="D162"/>
  <c r="D161"/>
  <c r="D160"/>
  <c r="D159"/>
  <c r="D158"/>
  <c r="D157"/>
  <c r="D156"/>
  <c r="D155"/>
  <c r="D154"/>
  <c r="U23" i="8" s="1"/>
  <c r="D153" i="7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U25" i="8" s="1"/>
  <c r="D103" i="7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U24" i="8" s="1"/>
  <c r="D72" i="7"/>
  <c r="D71"/>
  <c r="D70"/>
  <c r="D69"/>
  <c r="D68"/>
  <c r="D67"/>
  <c r="D66"/>
  <c r="D65"/>
  <c r="D64"/>
  <c r="U18" i="8" s="1"/>
  <c r="D63" i="7"/>
  <c r="D62"/>
  <c r="D61"/>
  <c r="D60"/>
  <c r="D59"/>
  <c r="D58"/>
  <c r="D57"/>
  <c r="D56"/>
  <c r="D55"/>
  <c r="D54"/>
  <c r="U22" i="8" s="1"/>
  <c r="D53" i="7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U20" i="8" s="1"/>
  <c r="D24" i="7"/>
  <c r="D22"/>
  <c r="D21"/>
  <c r="D20"/>
  <c r="D19"/>
  <c r="D18"/>
  <c r="D17"/>
  <c r="D16"/>
  <c r="D15"/>
  <c r="D14"/>
  <c r="D13"/>
  <c r="D12"/>
  <c r="D11"/>
  <c r="D10"/>
  <c r="D9"/>
  <c r="U19" i="8" s="1"/>
  <c r="D8" i="7"/>
  <c r="D7"/>
  <c r="D6"/>
  <c r="D5"/>
  <c r="D4"/>
  <c r="C174"/>
  <c r="C173"/>
  <c r="C172"/>
  <c r="C171"/>
  <c r="T21" i="8" s="1"/>
  <c r="C170" i="7"/>
  <c r="C169"/>
  <c r="C168"/>
  <c r="T26" i="8" s="1"/>
  <c r="C167" i="7"/>
  <c r="C166"/>
  <c r="T27" i="8" s="1"/>
  <c r="C165" i="7"/>
  <c r="C164"/>
  <c r="C163"/>
  <c r="C162"/>
  <c r="C161"/>
  <c r="C160"/>
  <c r="C159"/>
  <c r="C158"/>
  <c r="C157"/>
  <c r="C156"/>
  <c r="C155"/>
  <c r="C154"/>
  <c r="T23" i="8" s="1"/>
  <c r="C153" i="7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T25" i="8" s="1"/>
  <c r="C103" i="7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T24" i="8" s="1"/>
  <c r="C72" i="7"/>
  <c r="C71"/>
  <c r="C70"/>
  <c r="C69"/>
  <c r="C68"/>
  <c r="C67"/>
  <c r="C66"/>
  <c r="C65"/>
  <c r="C64"/>
  <c r="T18" i="8" s="1"/>
  <c r="C63" i="7"/>
  <c r="C62"/>
  <c r="C61"/>
  <c r="C60"/>
  <c r="C59"/>
  <c r="C58"/>
  <c r="C57"/>
  <c r="C56"/>
  <c r="C55"/>
  <c r="C54"/>
  <c r="T22" i="8" s="1"/>
  <c r="C53" i="7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T20" i="8" s="1"/>
  <c r="C24" i="7"/>
  <c r="C23"/>
  <c r="C22"/>
  <c r="C21"/>
  <c r="C20"/>
  <c r="C19"/>
  <c r="C18"/>
  <c r="C17"/>
  <c r="C16"/>
  <c r="C15"/>
  <c r="C14"/>
  <c r="C13"/>
  <c r="C12"/>
  <c r="C11"/>
  <c r="C10"/>
  <c r="C9"/>
  <c r="T19" i="8" s="1"/>
  <c r="C8" i="7"/>
  <c r="C7"/>
  <c r="C6"/>
  <c r="C5"/>
  <c r="C4"/>
  <c r="H3"/>
  <c r="H189" s="1"/>
  <c r="G3"/>
  <c r="G189" s="1"/>
  <c r="F3"/>
  <c r="F189" s="1"/>
  <c r="E3"/>
  <c r="E189" s="1"/>
  <c r="D3"/>
  <c r="C3"/>
  <c r="A5"/>
  <c r="I5"/>
  <c r="J5"/>
  <c r="L5"/>
  <c r="D188"/>
  <c r="C188"/>
  <c r="D187"/>
  <c r="C187"/>
  <c r="D186"/>
  <c r="C186"/>
  <c r="D185"/>
  <c r="C185"/>
  <c r="D184"/>
  <c r="C184"/>
  <c r="D183"/>
  <c r="C183"/>
  <c r="D182"/>
  <c r="C182"/>
  <c r="D181"/>
  <c r="C181"/>
  <c r="D180"/>
  <c r="C180"/>
  <c r="D179"/>
  <c r="C179"/>
  <c r="D178"/>
  <c r="C178"/>
  <c r="D177"/>
  <c r="C177"/>
  <c r="C176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4"/>
  <c r="L3"/>
  <c r="I5" i="8"/>
  <c r="A188" i="7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4"/>
  <c r="A3"/>
  <c r="J55"/>
  <c r="J92"/>
  <c r="J101"/>
  <c r="J53"/>
  <c r="J58"/>
  <c r="J113"/>
  <c r="J88"/>
  <c r="J69"/>
  <c r="J9"/>
  <c r="J37"/>
  <c r="J153"/>
  <c r="J78"/>
  <c r="J82"/>
  <c r="J7"/>
  <c r="J48"/>
  <c r="J97"/>
  <c r="J114"/>
  <c r="J139"/>
  <c r="J98"/>
  <c r="J16"/>
  <c r="J147"/>
  <c r="J62"/>
  <c r="J164"/>
  <c r="J158"/>
  <c r="J104"/>
  <c r="J130"/>
  <c r="J77"/>
  <c r="J116"/>
  <c r="J30"/>
  <c r="J119"/>
  <c r="J117"/>
  <c r="J150"/>
  <c r="J155"/>
  <c r="J157"/>
  <c r="J161"/>
  <c r="J109"/>
  <c r="J67"/>
  <c r="J75"/>
  <c r="J110"/>
  <c r="J46"/>
  <c r="J168"/>
  <c r="J56"/>
  <c r="J120"/>
  <c r="J103"/>
  <c r="J89"/>
  <c r="J128"/>
  <c r="J20"/>
  <c r="J52"/>
  <c r="J149"/>
  <c r="J39"/>
  <c r="J145"/>
  <c r="J134"/>
  <c r="J14"/>
  <c r="J93"/>
  <c r="J71"/>
  <c r="J79"/>
  <c r="J33"/>
  <c r="J23"/>
  <c r="J15"/>
  <c r="J152"/>
  <c r="J11"/>
  <c r="J100"/>
  <c r="J91"/>
  <c r="J151"/>
  <c r="J49"/>
  <c r="J170"/>
  <c r="J70"/>
  <c r="J6"/>
  <c r="J165"/>
  <c r="J140"/>
  <c r="J63"/>
  <c r="J25"/>
  <c r="J8"/>
  <c r="J166"/>
  <c r="J60"/>
  <c r="J118"/>
  <c r="J95"/>
  <c r="J160"/>
  <c r="J64"/>
  <c r="J27"/>
  <c r="J105"/>
  <c r="J162"/>
  <c r="J12"/>
  <c r="J171"/>
  <c r="J137"/>
  <c r="J86"/>
  <c r="J47"/>
  <c r="J81"/>
  <c r="J112"/>
  <c r="J115"/>
  <c r="J40"/>
  <c r="J125"/>
  <c r="J51"/>
  <c r="J73"/>
  <c r="J144"/>
  <c r="J19"/>
  <c r="J85"/>
  <c r="J136"/>
  <c r="J169"/>
  <c r="J154"/>
  <c r="J13"/>
  <c r="J54"/>
  <c r="J65"/>
  <c r="I55"/>
  <c r="I92"/>
  <c r="I101"/>
  <c r="I53"/>
  <c r="I58"/>
  <c r="I113"/>
  <c r="I88"/>
  <c r="I69"/>
  <c r="I9"/>
  <c r="I37"/>
  <c r="I153"/>
  <c r="I78"/>
  <c r="I82"/>
  <c r="I7"/>
  <c r="I48"/>
  <c r="I97"/>
  <c r="I114"/>
  <c r="I139"/>
  <c r="I98"/>
  <c r="I16"/>
  <c r="I147"/>
  <c r="I62"/>
  <c r="I164"/>
  <c r="I158"/>
  <c r="I104"/>
  <c r="I130"/>
  <c r="I77"/>
  <c r="I116"/>
  <c r="I30"/>
  <c r="I119"/>
  <c r="I117"/>
  <c r="I150"/>
  <c r="I155"/>
  <c r="I157"/>
  <c r="I161"/>
  <c r="I109"/>
  <c r="I67"/>
  <c r="I75"/>
  <c r="I110"/>
  <c r="I46"/>
  <c r="I168"/>
  <c r="I56"/>
  <c r="I120"/>
  <c r="I103"/>
  <c r="I89"/>
  <c r="I128"/>
  <c r="I20"/>
  <c r="I52"/>
  <c r="I149"/>
  <c r="I39"/>
  <c r="I145"/>
  <c r="I134"/>
  <c r="I14"/>
  <c r="I93"/>
  <c r="I71"/>
  <c r="I79"/>
  <c r="I33"/>
  <c r="I23"/>
  <c r="I15"/>
  <c r="I152"/>
  <c r="I11"/>
  <c r="I100"/>
  <c r="I91"/>
  <c r="I151"/>
  <c r="I49"/>
  <c r="I170"/>
  <c r="I70"/>
  <c r="I6"/>
  <c r="I165"/>
  <c r="I140"/>
  <c r="I63"/>
  <c r="I25"/>
  <c r="I8"/>
  <c r="I166"/>
  <c r="I60"/>
  <c r="I118"/>
  <c r="I95"/>
  <c r="I160"/>
  <c r="I64"/>
  <c r="I27"/>
  <c r="I105"/>
  <c r="I162"/>
  <c r="I12"/>
  <c r="I171"/>
  <c r="I137"/>
  <c r="I86"/>
  <c r="I47"/>
  <c r="I81"/>
  <c r="I112"/>
  <c r="I115"/>
  <c r="I40"/>
  <c r="I125"/>
  <c r="I51"/>
  <c r="I73"/>
  <c r="I144"/>
  <c r="I19"/>
  <c r="I85"/>
  <c r="I136"/>
  <c r="I169"/>
  <c r="I154"/>
  <c r="I13"/>
  <c r="I65"/>
  <c r="I54"/>
  <c r="S38" i="8" l="1"/>
  <c r="S40"/>
  <c r="D189" i="7"/>
  <c r="C189"/>
  <c r="I31"/>
  <c r="J31"/>
  <c r="I42"/>
  <c r="J42"/>
  <c r="I121"/>
  <c r="J121"/>
  <c r="I59"/>
  <c r="J59"/>
  <c r="I141"/>
  <c r="J141"/>
  <c r="I172"/>
  <c r="J172"/>
  <c r="I163"/>
  <c r="J163"/>
  <c r="I83"/>
  <c r="J83"/>
  <c r="I106"/>
  <c r="J106"/>
  <c r="I99"/>
  <c r="J99"/>
  <c r="I173"/>
  <c r="J173"/>
  <c r="I123"/>
  <c r="J123"/>
  <c r="I57"/>
  <c r="J57"/>
  <c r="I68"/>
  <c r="J68"/>
  <c r="I84"/>
  <c r="J84"/>
  <c r="I122"/>
  <c r="J122"/>
  <c r="I10"/>
  <c r="J10"/>
  <c r="I18"/>
  <c r="J18"/>
  <c r="I21"/>
  <c r="J21"/>
  <c r="I24"/>
  <c r="J24"/>
  <c r="I28"/>
  <c r="J28"/>
  <c r="I29"/>
  <c r="J29"/>
  <c r="I35"/>
  <c r="J35"/>
  <c r="I38"/>
  <c r="J38"/>
  <c r="I41"/>
  <c r="J41"/>
  <c r="I45"/>
  <c r="J45"/>
  <c r="I50"/>
  <c r="J50"/>
  <c r="I61"/>
  <c r="J61"/>
  <c r="I66"/>
  <c r="J66"/>
  <c r="I72"/>
  <c r="J72"/>
  <c r="I108"/>
  <c r="J108"/>
  <c r="I124"/>
  <c r="J124"/>
  <c r="I126"/>
  <c r="J126"/>
  <c r="I132"/>
  <c r="J132"/>
  <c r="I135"/>
  <c r="J135"/>
  <c r="I138"/>
  <c r="J138"/>
  <c r="I156"/>
  <c r="J156"/>
  <c r="I22"/>
  <c r="J22"/>
  <c r="I32"/>
  <c r="J32"/>
  <c r="I34"/>
  <c r="J34"/>
  <c r="I44"/>
  <c r="J44"/>
  <c r="I76"/>
  <c r="J76"/>
  <c r="I90"/>
  <c r="J90"/>
  <c r="I94"/>
  <c r="J94"/>
  <c r="I96"/>
  <c r="J96"/>
  <c r="I102"/>
  <c r="J102"/>
  <c r="I107"/>
  <c r="J107"/>
  <c r="I111"/>
  <c r="J111"/>
  <c r="I148"/>
  <c r="J148"/>
  <c r="I167"/>
  <c r="J167"/>
  <c r="I3"/>
  <c r="J3"/>
  <c r="I4"/>
  <c r="J4"/>
  <c r="I17"/>
  <c r="J17"/>
  <c r="I26"/>
  <c r="J26"/>
  <c r="I36"/>
  <c r="J36"/>
  <c r="I43"/>
  <c r="J43"/>
  <c r="I74"/>
  <c r="J74"/>
  <c r="I80"/>
  <c r="J80"/>
  <c r="I87"/>
  <c r="J87"/>
  <c r="I127"/>
  <c r="J127"/>
  <c r="I129"/>
  <c r="J129"/>
  <c r="I131"/>
  <c r="J131"/>
  <c r="I133"/>
  <c r="J133"/>
  <c r="I142"/>
  <c r="J142"/>
  <c r="I143"/>
  <c r="J143"/>
  <c r="I146"/>
  <c r="J146"/>
  <c r="I159"/>
  <c r="J159"/>
  <c r="I174"/>
  <c r="J174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 l="1"/>
  <c r="L2"/>
  <c r="J19" i="8"/>
  <c r="I12"/>
  <c r="J12" s="1"/>
  <c r="J28"/>
  <c r="G28" s="1"/>
  <c r="M28" s="1"/>
  <c r="K28"/>
  <c r="I7"/>
  <c r="J7" s="1"/>
  <c r="I8"/>
  <c r="J8" s="1"/>
  <c r="I9"/>
  <c r="J9" s="1"/>
  <c r="I10"/>
  <c r="J10" s="1"/>
  <c r="I11"/>
  <c r="J11" s="1"/>
  <c r="J20"/>
  <c r="G20" s="1"/>
  <c r="M20" s="1"/>
  <c r="J21"/>
  <c r="G21" s="1"/>
  <c r="M21" s="1"/>
  <c r="J22"/>
  <c r="G22" s="1"/>
  <c r="M22" s="1"/>
  <c r="J23"/>
  <c r="G23" s="1"/>
  <c r="M23" s="1"/>
  <c r="J24"/>
  <c r="G24" s="1"/>
  <c r="M24" s="1"/>
  <c r="J25"/>
  <c r="G25" s="1"/>
  <c r="M25" s="1"/>
  <c r="J26"/>
  <c r="G26" s="1"/>
  <c r="M26" s="1"/>
  <c r="J27"/>
  <c r="G27" s="1"/>
  <c r="M27" s="1"/>
  <c r="K19" l="1"/>
  <c r="G19"/>
  <c r="M19" s="1"/>
  <c r="K27"/>
  <c r="K26"/>
  <c r="K25"/>
  <c r="K24"/>
  <c r="K23"/>
  <c r="K22"/>
  <c r="K21"/>
  <c r="K20"/>
</calcChain>
</file>

<file path=xl/sharedStrings.xml><?xml version="1.0" encoding="utf-8"?>
<sst xmlns="http://schemas.openxmlformats.org/spreadsheetml/2006/main" count="537" uniqueCount="207">
  <si>
    <t>Сумма</t>
  </si>
  <si>
    <t>Сезон</t>
  </si>
  <si>
    <t>Сумма всего</t>
  </si>
  <si>
    <t>Кол-во совпад</t>
  </si>
  <si>
    <t>6 сезонов</t>
  </si>
  <si>
    <t>5 сезонов</t>
  </si>
  <si>
    <t>4 сезонов</t>
  </si>
  <si>
    <t>3 сезонов</t>
  </si>
  <si>
    <t>2 сезонов</t>
  </si>
  <si>
    <t>1 сезона</t>
  </si>
  <si>
    <t>СМИ</t>
  </si>
  <si>
    <t>GuateGoal</t>
  </si>
  <si>
    <t>La vie de football du Cameroun</t>
  </si>
  <si>
    <t>ASIAN Football Confederathion</t>
  </si>
  <si>
    <t>Пас на Остров</t>
  </si>
  <si>
    <t>Хроники Викингов</t>
  </si>
  <si>
    <t>Газета аль Хадаф</t>
  </si>
  <si>
    <t>Oman Football News</t>
  </si>
  <si>
    <t>Best soccer news PUERTO RICO</t>
  </si>
  <si>
    <t>Земля Обетованная</t>
  </si>
  <si>
    <t>Lux Live</t>
  </si>
  <si>
    <t>Golazo</t>
  </si>
  <si>
    <t>Yemen Football</t>
  </si>
  <si>
    <t>FootBuL</t>
  </si>
  <si>
    <t>Uruguay's Journal 3Б</t>
  </si>
  <si>
    <t>Grand Football</t>
  </si>
  <si>
    <t>New Zealand Football Life</t>
  </si>
  <si>
    <t>Futebol sem bordas</t>
  </si>
  <si>
    <t>Paraguay Futbol</t>
  </si>
  <si>
    <t>Гималайское эхо</t>
  </si>
  <si>
    <t>Al Sukoor</t>
  </si>
  <si>
    <t>Тонганские новости</t>
  </si>
  <si>
    <t>The Mauritius soccer</t>
  </si>
  <si>
    <t>Centenario 3Б</t>
  </si>
  <si>
    <t>Таджикский спорт</t>
  </si>
  <si>
    <t>Siyinqaba Magazine</t>
  </si>
  <si>
    <t>Vanuatu Weekly</t>
  </si>
  <si>
    <t>Journal officiel de Guinee - 2</t>
  </si>
  <si>
    <t>Футбол под Микроскопом</t>
  </si>
  <si>
    <t>90 минут</t>
  </si>
  <si>
    <t>Caribbean Original Football Edition</t>
  </si>
  <si>
    <t>L’Aube Nouvelle</t>
  </si>
  <si>
    <t>Доминиканский Вестник</t>
  </si>
  <si>
    <t>Уругвайский Лист 3а</t>
  </si>
  <si>
    <t>«totalfootball» Уругвай 2</t>
  </si>
  <si>
    <t>Le temps du football</t>
  </si>
  <si>
    <t>Хроники Эквадора</t>
  </si>
  <si>
    <t>Gazeta sportive Kombëtare Shqipëri</t>
  </si>
  <si>
    <t>НаПОЛЕoN</t>
  </si>
  <si>
    <t>ReadMan</t>
  </si>
  <si>
    <t>SwissLife</t>
  </si>
  <si>
    <t>Agenda Deportivo Carcha</t>
  </si>
  <si>
    <t>Национальная Газета Барбадоса</t>
  </si>
  <si>
    <t>Bafana-Bafana</t>
  </si>
  <si>
    <t>Budapest Sport</t>
  </si>
  <si>
    <t>Echo Slovensko</t>
  </si>
  <si>
    <t>New Caledonia Times</t>
  </si>
  <si>
    <t>L'Express de Madagascar</t>
  </si>
  <si>
    <t>Schweizer</t>
  </si>
  <si>
    <t>Aθηνα Παρθένος</t>
  </si>
  <si>
    <t>Вокруг Футбола (Umferð Fótbolti)</t>
  </si>
  <si>
    <t>Золотая пирамида</t>
  </si>
  <si>
    <t>Football Island</t>
  </si>
  <si>
    <t>Латвия FOOTBALLNEWS</t>
  </si>
  <si>
    <t>BosPress</t>
  </si>
  <si>
    <t>La Gazzetta dello Sport</t>
  </si>
  <si>
    <t>Африка</t>
  </si>
  <si>
    <t>proAfrica</t>
  </si>
  <si>
    <t>The Caribbean Football Empire</t>
  </si>
  <si>
    <t>Guategoal</t>
  </si>
  <si>
    <t>VIF Life</t>
  </si>
  <si>
    <t>Guinea-Bissau Press</t>
  </si>
  <si>
    <t>Хет-трик</t>
  </si>
  <si>
    <t>Futbolli Shqiptar</t>
  </si>
  <si>
    <t>The Royal Gazette</t>
  </si>
  <si>
    <t>Mozambola Zine</t>
  </si>
  <si>
    <t>Laos Football</t>
  </si>
  <si>
    <t>Доминиканский вестник</t>
  </si>
  <si>
    <t>The Rising Sun News</t>
  </si>
  <si>
    <t>Yemen football</t>
  </si>
  <si>
    <t>Таджикский футбол</t>
  </si>
  <si>
    <t>ПРОФУТБОЛ</t>
  </si>
  <si>
    <t>Пас на Остров- ревю</t>
  </si>
  <si>
    <t>Мартиника. Вторая смена</t>
  </si>
  <si>
    <t>VanuafOOt</t>
  </si>
  <si>
    <t>Venezuela Futbol Report</t>
  </si>
  <si>
    <t>Costa Rica de Futbol</t>
  </si>
  <si>
    <t>USSR</t>
  </si>
  <si>
    <t>National team</t>
  </si>
  <si>
    <t>Балканский удар</t>
  </si>
  <si>
    <t>The Kenyan Times</t>
  </si>
  <si>
    <t>РИД МЭН</t>
  </si>
  <si>
    <t>Узун-кулак</t>
  </si>
  <si>
    <t>Kinya Mateka</t>
  </si>
  <si>
    <t>Bahamas Observer of Soccer</t>
  </si>
  <si>
    <t>Sport Illustrated/Soccer</t>
  </si>
  <si>
    <t>Джамбия</t>
  </si>
  <si>
    <t>Uhuru na Umoja</t>
  </si>
  <si>
    <t>Socceroos</t>
  </si>
  <si>
    <t>Gambia GOAL!</t>
  </si>
  <si>
    <t>«Ахбар аль-Халидж» («Новости Залива»)</t>
  </si>
  <si>
    <t>NIGER NEWS</t>
  </si>
  <si>
    <t>Nepali Booter</t>
  </si>
  <si>
    <t>Океания</t>
  </si>
  <si>
    <t>El major de futbol en Puerto-Rico</t>
  </si>
  <si>
    <t>A&amp;B LIVE</t>
  </si>
  <si>
    <t>LUX LIVE</t>
  </si>
  <si>
    <t>Футбол под МИКРОскопом</t>
  </si>
  <si>
    <t>Le Samoa Football</t>
  </si>
  <si>
    <t>PR de futbol</t>
  </si>
  <si>
    <t>Turkmen Sport Magazine</t>
  </si>
  <si>
    <t>Hong Kong News</t>
  </si>
  <si>
    <t>Grand Football Review</t>
  </si>
  <si>
    <t>Syria in Charge</t>
  </si>
  <si>
    <t>Republica de Chile</t>
  </si>
  <si>
    <t>Guatemala Press</t>
  </si>
  <si>
    <t>Costa Rica Football</t>
  </si>
  <si>
    <t>Fotbal Ziar Romania</t>
  </si>
  <si>
    <t>Viva Honduras</t>
  </si>
  <si>
    <t>Journal Officiel de Guinee</t>
  </si>
  <si>
    <t>AL Sukoor</t>
  </si>
  <si>
    <t>Еl Salvador Football Magazine</t>
  </si>
  <si>
    <t>Царь Соломон</t>
  </si>
  <si>
    <t>Узбекистон ифтихори</t>
  </si>
  <si>
    <t>Nord Sport</t>
  </si>
  <si>
    <t>The Red</t>
  </si>
  <si>
    <t>Узун-Кулак</t>
  </si>
  <si>
    <t>Sportski zurnal</t>
  </si>
  <si>
    <t>Черный Кот</t>
  </si>
  <si>
    <t>Таджикский Футбол</t>
  </si>
  <si>
    <t>WINC NEWS</t>
  </si>
  <si>
    <t>Harimau Bintang</t>
  </si>
  <si>
    <t>L'Aube Nouvelle</t>
  </si>
  <si>
    <t>Novedades Bolivianas del futbol</t>
  </si>
  <si>
    <t>ABI</t>
  </si>
  <si>
    <t>Barbados Life</t>
  </si>
  <si>
    <t>Breview</t>
  </si>
  <si>
    <t>BUM</t>
  </si>
  <si>
    <t>Channel Isles Football</t>
  </si>
  <si>
    <t>Confederation</t>
  </si>
  <si>
    <t>El fútbol de cocaína</t>
  </si>
  <si>
    <t>Faroe Soccer</t>
  </si>
  <si>
    <t>Fotbal Minut cu Minut</t>
  </si>
  <si>
    <t>Futbol de voz</t>
  </si>
  <si>
    <t>GOL</t>
  </si>
  <si>
    <t>Just Do It</t>
  </si>
  <si>
    <t>LAC Journal</t>
  </si>
  <si>
    <t>Laos FootBall</t>
  </si>
  <si>
    <t>Lovitura libera</t>
  </si>
  <si>
    <t>Oman football news</t>
  </si>
  <si>
    <t>The Revolution Times #2</t>
  </si>
  <si>
    <t>World Soccer</t>
  </si>
  <si>
    <t>ZamBall</t>
  </si>
  <si>
    <t>Вестник МЧМ-21</t>
  </si>
  <si>
    <t>Вувузелы Бафаны</t>
  </si>
  <si>
    <t>Гол в раздевалку</t>
  </si>
  <si>
    <t>ПроАфро</t>
  </si>
  <si>
    <t>BR-Gazeta</t>
  </si>
  <si>
    <t>Derde keer</t>
  </si>
  <si>
    <t>El boletin de El Salvador</t>
  </si>
  <si>
    <t>FUTBOL +</t>
  </si>
  <si>
    <t>Nacional d'Andorra Periódico</t>
  </si>
  <si>
    <t>ProАфро</t>
  </si>
  <si>
    <t>Scott - Express</t>
  </si>
  <si>
    <t>SIYINQABA MAGAZINE №2</t>
  </si>
  <si>
    <t>The Barbados Life</t>
  </si>
  <si>
    <t xml:space="preserve">The Revolution Times </t>
  </si>
  <si>
    <t>Times of India</t>
  </si>
  <si>
    <t>Золотая Пирамида</t>
  </si>
  <si>
    <t>КАТОК</t>
  </si>
  <si>
    <t>Корсар</t>
  </si>
  <si>
    <t>Пас на остров</t>
  </si>
  <si>
    <t>Хабар Аль-Месны</t>
  </si>
  <si>
    <t>ЦАРский футбол</t>
  </si>
  <si>
    <t>Golazo review</t>
  </si>
  <si>
    <t>Кол. сезонов</t>
  </si>
  <si>
    <t>СМИ, работавших на протяжении:</t>
  </si>
  <si>
    <t>Всего СМИ</t>
  </si>
  <si>
    <t>№ п/п</t>
  </si>
  <si>
    <t>Кол. сез</t>
  </si>
  <si>
    <t>Совпад</t>
  </si>
  <si>
    <t>Премиальные по СМИ</t>
  </si>
  <si>
    <t>Премиальные по СМИ за сезоны</t>
  </si>
  <si>
    <t>BALTIC Siyinqaba</t>
  </si>
  <si>
    <t>CayФУТman's</t>
  </si>
  <si>
    <t>El fútbol del Uruguay. Después del juego</t>
  </si>
  <si>
    <t>Fraternidad</t>
  </si>
  <si>
    <t>LUX MIX</t>
  </si>
  <si>
    <t>New Era</t>
  </si>
  <si>
    <t>Porinetia Farani journal</t>
  </si>
  <si>
    <t>Totalfootball</t>
  </si>
  <si>
    <t>Аль Хадаф</t>
  </si>
  <si>
    <t>Африка в Камеруне</t>
  </si>
  <si>
    <t>Вестник Copa America</t>
  </si>
  <si>
    <t>Вестник Эвереста</t>
  </si>
  <si>
    <t>Гималайское Эхо</t>
  </si>
  <si>
    <t>Евро+</t>
  </si>
  <si>
    <t>Евро++</t>
  </si>
  <si>
    <t>Итальянский Дайджест</t>
  </si>
  <si>
    <t>Сивка-Бурка</t>
  </si>
  <si>
    <t>ЧК-12</t>
  </si>
  <si>
    <t>Siyinqaba Magazine №2</t>
  </si>
  <si>
    <t>Viva Mexico</t>
  </si>
  <si>
    <t>Trzeci Połowa</t>
  </si>
  <si>
    <t>Senegalfoot</t>
  </si>
  <si>
    <t>призовая тройка по сезонам</t>
  </si>
  <si>
    <t>Количество СМИ в сезоне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</si>
</sst>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9.9948118533890809E-2"/>
        <bgColor indexed="0"/>
      </patternFill>
    </fill>
    <fill>
      <patternFill patternType="solid">
        <fgColor theme="0" tint="-9.9948118533890809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2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wrapText="1"/>
    </xf>
    <xf numFmtId="41" fontId="1" fillId="0" borderId="2" xfId="2" applyNumberFormat="1" applyFont="1" applyFill="1" applyBorder="1" applyAlignment="1">
      <alignment horizontal="right" wrapText="1"/>
    </xf>
    <xf numFmtId="0" fontId="1" fillId="2" borderId="1" xfId="3" applyFont="1" applyFill="1" applyBorder="1" applyAlignment="1">
      <alignment horizontal="center"/>
    </xf>
    <xf numFmtId="0" fontId="1" fillId="2" borderId="1" xfId="4" applyFont="1" applyFill="1" applyBorder="1" applyAlignment="1">
      <alignment horizontal="center"/>
    </xf>
    <xf numFmtId="0" fontId="1" fillId="0" borderId="2" xfId="4" applyFont="1" applyFill="1" applyBorder="1" applyAlignment="1">
      <alignment horizontal="right" wrapText="1"/>
    </xf>
    <xf numFmtId="0" fontId="1" fillId="0" borderId="2" xfId="4" applyFont="1" applyFill="1" applyBorder="1" applyAlignment="1">
      <alignment wrapText="1"/>
    </xf>
    <xf numFmtId="0" fontId="1" fillId="2" borderId="1" xfId="5" applyFont="1" applyFill="1" applyBorder="1" applyAlignment="1">
      <alignment horizontal="center"/>
    </xf>
    <xf numFmtId="0" fontId="1" fillId="0" borderId="2" xfId="5" applyFont="1" applyFill="1" applyBorder="1" applyAlignment="1">
      <alignment horizontal="right" wrapText="1"/>
    </xf>
    <xf numFmtId="0" fontId="1" fillId="0" borderId="2" xfId="5" applyFont="1" applyFill="1" applyBorder="1" applyAlignment="1">
      <alignment wrapText="1"/>
    </xf>
    <xf numFmtId="0" fontId="1" fillId="0" borderId="2" xfId="6" applyFont="1" applyFill="1" applyBorder="1" applyAlignment="1">
      <alignment horizontal="right" wrapText="1"/>
    </xf>
    <xf numFmtId="0" fontId="1" fillId="0" borderId="2" xfId="6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1" fillId="2" borderId="4" xfId="5" applyFont="1" applyFill="1" applyBorder="1" applyAlignment="1">
      <alignment horizontal="center"/>
    </xf>
    <xf numFmtId="0" fontId="1" fillId="2" borderId="5" xfId="5" applyFont="1" applyFill="1" applyBorder="1" applyAlignment="1">
      <alignment horizontal="center"/>
    </xf>
    <xf numFmtId="0" fontId="3" fillId="0" borderId="6" xfId="0" applyFont="1" applyBorder="1"/>
    <xf numFmtId="3" fontId="3" fillId="0" borderId="7" xfId="0" applyNumberFormat="1" applyFont="1" applyBorder="1"/>
    <xf numFmtId="0" fontId="3" fillId="0" borderId="8" xfId="0" applyFont="1" applyBorder="1"/>
    <xf numFmtId="3" fontId="3" fillId="0" borderId="1" xfId="0" applyNumberFormat="1" applyFont="1" applyBorder="1"/>
    <xf numFmtId="0" fontId="3" fillId="0" borderId="0" xfId="0" applyFont="1"/>
    <xf numFmtId="0" fontId="3" fillId="0" borderId="9" xfId="0" applyFont="1" applyBorder="1"/>
    <xf numFmtId="3" fontId="3" fillId="0" borderId="10" xfId="0" applyNumberFormat="1" applyFont="1" applyBorder="1"/>
    <xf numFmtId="0" fontId="5" fillId="0" borderId="0" xfId="0" applyFont="1" applyAlignment="1">
      <alignment horizontal="center"/>
    </xf>
    <xf numFmtId="0" fontId="1" fillId="3" borderId="4" xfId="5" applyFont="1" applyFill="1" applyBorder="1" applyAlignment="1">
      <alignment horizontal="center"/>
    </xf>
    <xf numFmtId="0" fontId="1" fillId="3" borderId="5" xfId="5" applyFont="1" applyFill="1" applyBorder="1" applyAlignment="1">
      <alignment horizontal="center"/>
    </xf>
    <xf numFmtId="0" fontId="0" fillId="4" borderId="0" xfId="0" applyFill="1"/>
    <xf numFmtId="0" fontId="1" fillId="0" borderId="3" xfId="1" applyFont="1" applyFill="1" applyBorder="1" applyAlignment="1">
      <alignment wrapText="1"/>
    </xf>
    <xf numFmtId="41" fontId="0" fillId="0" borderId="3" xfId="0" applyNumberFormat="1" applyBorder="1"/>
    <xf numFmtId="0" fontId="0" fillId="4" borderId="3" xfId="0" applyFill="1" applyBorder="1" applyAlignment="1">
      <alignment horizontal="center"/>
    </xf>
    <xf numFmtId="0" fontId="3" fillId="0" borderId="3" xfId="0" applyFont="1" applyBorder="1"/>
    <xf numFmtId="0" fontId="1" fillId="0" borderId="3" xfId="4" applyFont="1" applyFill="1" applyBorder="1" applyAlignment="1">
      <alignment wrapText="1"/>
    </xf>
    <xf numFmtId="0" fontId="1" fillId="0" borderId="3" xfId="5" applyFont="1" applyFill="1" applyBorder="1" applyAlignment="1">
      <alignment wrapText="1"/>
    </xf>
    <xf numFmtId="0" fontId="4" fillId="0" borderId="0" xfId="0" applyFont="1"/>
    <xf numFmtId="41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3" xfId="0" applyBorder="1"/>
    <xf numFmtId="41" fontId="0" fillId="0" borderId="3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/>
    <xf numFmtId="3" fontId="0" fillId="0" borderId="7" xfId="0" applyNumberFormat="1" applyBorder="1"/>
    <xf numFmtId="0" fontId="0" fillId="0" borderId="9" xfId="0" applyBorder="1"/>
    <xf numFmtId="3" fontId="0" fillId="0" borderId="10" xfId="0" applyNumberFormat="1" applyBorder="1"/>
    <xf numFmtId="0" fontId="7" fillId="0" borderId="3" xfId="1" applyFont="1" applyFill="1" applyBorder="1" applyAlignment="1">
      <alignment wrapText="1"/>
    </xf>
    <xf numFmtId="41" fontId="8" fillId="0" borderId="3" xfId="0" applyNumberFormat="1" applyFont="1" applyBorder="1"/>
    <xf numFmtId="0" fontId="8" fillId="4" borderId="3" xfId="0" applyFont="1" applyFill="1" applyBorder="1" applyAlignment="1">
      <alignment horizontal="center"/>
    </xf>
    <xf numFmtId="0" fontId="7" fillId="0" borderId="3" xfId="0" applyFont="1" applyBorder="1"/>
    <xf numFmtId="41" fontId="9" fillId="0" borderId="3" xfId="0" applyNumberFormat="1" applyFont="1" applyBorder="1"/>
    <xf numFmtId="41" fontId="10" fillId="0" borderId="3" xfId="0" applyNumberFormat="1" applyFont="1" applyBorder="1"/>
    <xf numFmtId="41" fontId="11" fillId="0" borderId="3" xfId="0" applyNumberFormat="1" applyFont="1" applyBorder="1"/>
    <xf numFmtId="41" fontId="2" fillId="0" borderId="0" xfId="0" applyNumberFormat="1" applyFont="1"/>
    <xf numFmtId="3" fontId="3" fillId="0" borderId="0" xfId="0" applyNumberFormat="1" applyFont="1"/>
    <xf numFmtId="0" fontId="0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/>
    </xf>
    <xf numFmtId="0" fontId="1" fillId="2" borderId="3" xfId="5" applyFont="1" applyFill="1" applyBorder="1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7">
    <cellStyle name="Обычный" xfId="0" builtinId="0"/>
    <cellStyle name="Обычный_Выплаты по журналистам" xfId="1"/>
    <cellStyle name="Обычный_Журналисты - Итоговые выплаты" xfId="6"/>
    <cellStyle name="Обычный_Журналисты - Итоговые выплаты_1" xfId="5"/>
    <cellStyle name="Обычный_ЗП журналистов" xfId="3"/>
    <cellStyle name="Обычный_Итог" xfId="4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Количество СМИ в сезоне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Расч!$T$54</c:f>
              <c:strCache>
                <c:ptCount val="1"/>
                <c:pt idx="0">
                  <c:v>10</c:v>
                </c:pt>
              </c:strCache>
            </c:strRef>
          </c:tx>
          <c:dLbls>
            <c:showVal val="1"/>
          </c:dLbls>
          <c:val>
            <c:numRef>
              <c:f>Расч!$T$55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</c:ser>
        <c:ser>
          <c:idx val="1"/>
          <c:order val="1"/>
          <c:tx>
            <c:strRef>
              <c:f>Расч!$U$54</c:f>
              <c:strCache>
                <c:ptCount val="1"/>
                <c:pt idx="0">
                  <c:v>11</c:v>
                </c:pt>
              </c:strCache>
            </c:strRef>
          </c:tx>
          <c:dLbls>
            <c:showVal val="1"/>
          </c:dLbls>
          <c:val>
            <c:numRef>
              <c:f>Расч!$U$55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</c:ser>
        <c:ser>
          <c:idx val="2"/>
          <c:order val="2"/>
          <c:tx>
            <c:strRef>
              <c:f>Расч!$V$54</c:f>
              <c:strCache>
                <c:ptCount val="1"/>
                <c:pt idx="0">
                  <c:v>12</c:v>
                </c:pt>
              </c:strCache>
            </c:strRef>
          </c:tx>
          <c:dLbls>
            <c:showVal val="1"/>
          </c:dLbls>
          <c:val>
            <c:numRef>
              <c:f>Расч!$V$55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</c:ser>
        <c:ser>
          <c:idx val="3"/>
          <c:order val="3"/>
          <c:tx>
            <c:strRef>
              <c:f>Расч!$W$54</c:f>
              <c:strCache>
                <c:ptCount val="1"/>
                <c:pt idx="0">
                  <c:v>13</c:v>
                </c:pt>
              </c:strCache>
            </c:strRef>
          </c:tx>
          <c:dLbls>
            <c:showVal val="1"/>
          </c:dLbls>
          <c:val>
            <c:numRef>
              <c:f>Расч!$W$55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</c:ser>
        <c:ser>
          <c:idx val="4"/>
          <c:order val="4"/>
          <c:tx>
            <c:strRef>
              <c:f>Расч!$X$54</c:f>
              <c:strCache>
                <c:ptCount val="1"/>
                <c:pt idx="0">
                  <c:v>14</c:v>
                </c:pt>
              </c:strCache>
            </c:strRef>
          </c:tx>
          <c:dLbls>
            <c:showVal val="1"/>
          </c:dLbls>
          <c:val>
            <c:numRef>
              <c:f>Расч!$X$55</c:f>
              <c:numCache>
                <c:formatCode>General</c:formatCode>
                <c:ptCount val="1"/>
                <c:pt idx="0">
                  <c:v>52</c:v>
                </c:pt>
              </c:numCache>
            </c:numRef>
          </c:val>
        </c:ser>
        <c:ser>
          <c:idx val="5"/>
          <c:order val="5"/>
          <c:tx>
            <c:strRef>
              <c:f>Расч!$Y$54</c:f>
              <c:strCache>
                <c:ptCount val="1"/>
                <c:pt idx="0">
                  <c:v>15</c:v>
                </c:pt>
              </c:strCache>
            </c:strRef>
          </c:tx>
          <c:dLbls>
            <c:showVal val="1"/>
          </c:dLbls>
          <c:val>
            <c:numRef>
              <c:f>Расч!$Y$55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</c:ser>
        <c:gapWidth val="75"/>
        <c:overlap val="-25"/>
        <c:axId val="71377280"/>
        <c:axId val="71378816"/>
      </c:barChart>
      <c:catAx>
        <c:axId val="71377280"/>
        <c:scaling>
          <c:orientation val="minMax"/>
        </c:scaling>
        <c:delete val="1"/>
        <c:axPos val="b"/>
        <c:majorTickMark val="none"/>
        <c:tickLblPos val="none"/>
        <c:crossAx val="71378816"/>
        <c:crosses val="autoZero"/>
        <c:auto val="1"/>
        <c:lblAlgn val="ctr"/>
        <c:lblOffset val="100"/>
      </c:catAx>
      <c:valAx>
        <c:axId val="7137881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7137728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809625</xdr:colOff>
      <xdr:row>52</xdr:row>
      <xdr:rowOff>180975</xdr:rowOff>
    </xdr:from>
    <xdr:to>
      <xdr:col>18</xdr:col>
      <xdr:colOff>914400</xdr:colOff>
      <xdr:row>67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5"/>
  <sheetViews>
    <sheetView topLeftCell="A30" workbookViewId="0">
      <selection activeCell="A54" sqref="A54"/>
    </sheetView>
  </sheetViews>
  <sheetFormatPr defaultRowHeight="15"/>
  <cols>
    <col min="1" max="1" width="47" customWidth="1"/>
    <col min="2" max="2" width="16.140625" customWidth="1"/>
    <col min="4" max="4" width="9.140625" style="36"/>
  </cols>
  <sheetData>
    <row r="1" spans="1:4">
      <c r="A1" s="1" t="s">
        <v>10</v>
      </c>
      <c r="B1" s="1" t="s">
        <v>0</v>
      </c>
    </row>
    <row r="2" spans="1:4" ht="15" customHeight="1">
      <c r="A2" s="3" t="s">
        <v>204</v>
      </c>
      <c r="B2" s="2">
        <v>106700000</v>
      </c>
      <c r="D2" s="36" t="str">
        <f>A2</f>
        <v>Senegalfoot</v>
      </c>
    </row>
    <row r="3" spans="1:4" ht="15" customHeight="1">
      <c r="A3" s="3" t="s">
        <v>44</v>
      </c>
      <c r="B3" s="2">
        <v>83400000</v>
      </c>
      <c r="D3" s="36" t="str">
        <f t="shared" ref="D3:D61" si="0">A3</f>
        <v>«totalfootball» Уругвай 2</v>
      </c>
    </row>
    <row r="4" spans="1:4" ht="15" customHeight="1">
      <c r="A4" s="3" t="s">
        <v>39</v>
      </c>
      <c r="B4" s="2">
        <v>113900000</v>
      </c>
      <c r="D4" s="36" t="str">
        <f t="shared" si="0"/>
        <v>90 минут</v>
      </c>
    </row>
    <row r="5" spans="1:4" ht="15" customHeight="1">
      <c r="A5" s="10" t="s">
        <v>105</v>
      </c>
      <c r="B5" s="2">
        <v>209900000</v>
      </c>
      <c r="D5" s="36" t="str">
        <f t="shared" si="0"/>
        <v>A&amp;B LIVE</v>
      </c>
    </row>
    <row r="6" spans="1:4" ht="15" customHeight="1">
      <c r="A6" s="3" t="s">
        <v>51</v>
      </c>
      <c r="B6" s="2">
        <v>16600000</v>
      </c>
      <c r="D6" s="36" t="str">
        <f t="shared" si="0"/>
        <v>Agenda Deportivo Carcha</v>
      </c>
    </row>
    <row r="7" spans="1:4" ht="15" customHeight="1">
      <c r="A7" s="3" t="s">
        <v>30</v>
      </c>
      <c r="B7" s="2">
        <v>80700000</v>
      </c>
      <c r="D7" s="36" t="str">
        <f t="shared" si="0"/>
        <v>Al Sukoor</v>
      </c>
    </row>
    <row r="8" spans="1:4" ht="15" customHeight="1">
      <c r="A8" s="3" t="s">
        <v>13</v>
      </c>
      <c r="B8" s="2">
        <v>131300000</v>
      </c>
      <c r="D8" s="36" t="str">
        <f t="shared" si="0"/>
        <v>ASIAN Football Confederathion</v>
      </c>
    </row>
    <row r="9" spans="1:4" ht="15" customHeight="1">
      <c r="A9" s="3" t="s">
        <v>59</v>
      </c>
      <c r="B9" s="2">
        <v>16000000</v>
      </c>
      <c r="D9" s="36" t="str">
        <f t="shared" si="0"/>
        <v>Aθηνα Παρθένος</v>
      </c>
    </row>
    <row r="10" spans="1:4" ht="15" customHeight="1">
      <c r="A10" s="3" t="s">
        <v>53</v>
      </c>
      <c r="B10" s="2">
        <v>107300000</v>
      </c>
      <c r="D10" s="36" t="str">
        <f t="shared" si="0"/>
        <v>Bafana-Bafana</v>
      </c>
    </row>
    <row r="11" spans="1:4" ht="15" customHeight="1">
      <c r="A11" s="3" t="s">
        <v>18</v>
      </c>
      <c r="B11" s="2">
        <v>208200000</v>
      </c>
      <c r="D11" s="36" t="str">
        <f t="shared" si="0"/>
        <v>Best soccer news PUERTO RICO</v>
      </c>
    </row>
    <row r="12" spans="1:4" ht="15" customHeight="1">
      <c r="A12" s="3" t="s">
        <v>54</v>
      </c>
      <c r="B12" s="2">
        <v>66800000</v>
      </c>
      <c r="D12" s="36" t="str">
        <f t="shared" si="0"/>
        <v>Budapest Sport</v>
      </c>
    </row>
    <row r="13" spans="1:4" ht="15" customHeight="1">
      <c r="A13" s="3" t="s">
        <v>40</v>
      </c>
      <c r="B13" s="2">
        <v>136300000</v>
      </c>
      <c r="D13" s="36" t="str">
        <f t="shared" si="0"/>
        <v>Caribbean Original Football Edition</v>
      </c>
    </row>
    <row r="14" spans="1:4" ht="15" customHeight="1">
      <c r="A14" s="3" t="s">
        <v>33</v>
      </c>
      <c r="B14" s="2">
        <v>46800000</v>
      </c>
      <c r="D14" s="36" t="str">
        <f t="shared" si="0"/>
        <v>Centenario 3Б</v>
      </c>
    </row>
    <row r="15" spans="1:4" ht="15" customHeight="1">
      <c r="A15" s="3" t="s">
        <v>55</v>
      </c>
      <c r="B15" s="2">
        <v>89700000</v>
      </c>
      <c r="D15" s="36" t="str">
        <f t="shared" si="0"/>
        <v>Echo Slovensko</v>
      </c>
    </row>
    <row r="16" spans="1:4" ht="15" customHeight="1">
      <c r="A16" s="3" t="s">
        <v>62</v>
      </c>
      <c r="B16" s="2">
        <v>60400000</v>
      </c>
      <c r="D16" s="36" t="str">
        <f t="shared" si="0"/>
        <v>Football Island</v>
      </c>
    </row>
    <row r="17" spans="1:4" ht="15" customHeight="1">
      <c r="A17" s="3" t="s">
        <v>23</v>
      </c>
      <c r="B17" s="2">
        <v>2500000</v>
      </c>
      <c r="D17" s="36" t="str">
        <f t="shared" si="0"/>
        <v>FootBuL</v>
      </c>
    </row>
    <row r="18" spans="1:4" ht="15" customHeight="1">
      <c r="A18" s="3" t="s">
        <v>27</v>
      </c>
      <c r="B18" s="2">
        <v>84200000</v>
      </c>
      <c r="D18" s="36" t="str">
        <f t="shared" si="0"/>
        <v>Futebol sem bordas</v>
      </c>
    </row>
    <row r="19" spans="1:4" ht="15" customHeight="1">
      <c r="A19" s="3" t="s">
        <v>47</v>
      </c>
      <c r="B19" s="2">
        <v>34200000</v>
      </c>
      <c r="D19" s="36" t="str">
        <f t="shared" si="0"/>
        <v>Gazeta sportive Kombëtare Shqipëri</v>
      </c>
    </row>
    <row r="20" spans="1:4" ht="15" customHeight="1">
      <c r="A20" s="3" t="s">
        <v>21</v>
      </c>
      <c r="B20" s="2">
        <v>95200000</v>
      </c>
      <c r="D20" s="36" t="str">
        <f t="shared" si="0"/>
        <v>Golazo</v>
      </c>
    </row>
    <row r="21" spans="1:4" ht="15" customHeight="1">
      <c r="A21" s="3" t="s">
        <v>25</v>
      </c>
      <c r="B21" s="2">
        <v>213700000</v>
      </c>
      <c r="D21" s="36" t="str">
        <f t="shared" si="0"/>
        <v>Grand Football</v>
      </c>
    </row>
    <row r="22" spans="1:4" ht="15" customHeight="1">
      <c r="A22" s="3" t="s">
        <v>11</v>
      </c>
      <c r="B22" s="2">
        <v>260095000</v>
      </c>
      <c r="D22" s="36" t="str">
        <f t="shared" si="0"/>
        <v>GuateGoal</v>
      </c>
    </row>
    <row r="23" spans="1:4" ht="15" customHeight="1">
      <c r="A23" s="3" t="s">
        <v>37</v>
      </c>
      <c r="B23" s="2">
        <v>2500000</v>
      </c>
      <c r="D23" s="36" t="str">
        <f t="shared" si="0"/>
        <v>Journal officiel de Guinee - 2</v>
      </c>
    </row>
    <row r="24" spans="1:4" ht="15" customHeight="1">
      <c r="A24" s="3" t="s">
        <v>41</v>
      </c>
      <c r="B24" s="2">
        <v>160800000</v>
      </c>
      <c r="D24" s="36" t="str">
        <f t="shared" si="0"/>
        <v>L’Aube Nouvelle</v>
      </c>
    </row>
    <row r="25" spans="1:4" ht="15" customHeight="1">
      <c r="A25" s="3" t="s">
        <v>65</v>
      </c>
      <c r="B25" s="2">
        <v>335100000</v>
      </c>
      <c r="D25" s="36" t="str">
        <f t="shared" si="0"/>
        <v>La Gazzetta dello Sport</v>
      </c>
    </row>
    <row r="26" spans="1:4" ht="15" customHeight="1">
      <c r="A26" s="3" t="s">
        <v>12</v>
      </c>
      <c r="B26" s="2">
        <v>30425000</v>
      </c>
      <c r="D26" s="36" t="str">
        <f t="shared" si="0"/>
        <v>La vie de football du Cameroun</v>
      </c>
    </row>
    <row r="27" spans="1:4" ht="15" customHeight="1">
      <c r="A27" s="3" t="s">
        <v>45</v>
      </c>
      <c r="B27" s="2">
        <v>108700000</v>
      </c>
      <c r="D27" s="36" t="str">
        <f t="shared" si="0"/>
        <v>Le temps du football</v>
      </c>
    </row>
    <row r="28" spans="1:4" ht="15" customHeight="1">
      <c r="A28" s="3" t="s">
        <v>108</v>
      </c>
      <c r="B28" s="2">
        <v>318200000</v>
      </c>
      <c r="D28" s="36" t="str">
        <f t="shared" si="0"/>
        <v>Le Samoa Football</v>
      </c>
    </row>
    <row r="29" spans="1:4" ht="15" customHeight="1">
      <c r="A29" s="3" t="s">
        <v>57</v>
      </c>
      <c r="B29" s="2">
        <v>86100000</v>
      </c>
      <c r="D29" s="36" t="str">
        <f t="shared" si="0"/>
        <v>L'Express de Madagascar</v>
      </c>
    </row>
    <row r="30" spans="1:4" ht="15" customHeight="1">
      <c r="A30" s="3" t="s">
        <v>20</v>
      </c>
      <c r="B30" s="2">
        <v>422600000</v>
      </c>
      <c r="D30" s="36" t="str">
        <f t="shared" si="0"/>
        <v>Lux Live</v>
      </c>
    </row>
    <row r="31" spans="1:4" ht="15" customHeight="1">
      <c r="A31" s="3" t="s">
        <v>56</v>
      </c>
      <c r="B31" s="2">
        <v>37800000</v>
      </c>
      <c r="D31" s="36" t="str">
        <f t="shared" si="0"/>
        <v>New Caledonia Times</v>
      </c>
    </row>
    <row r="32" spans="1:4" ht="15" customHeight="1">
      <c r="A32" s="3" t="s">
        <v>26</v>
      </c>
      <c r="B32" s="2">
        <v>299800000</v>
      </c>
      <c r="D32" s="36" t="str">
        <f t="shared" si="0"/>
        <v>New Zealand Football Life</v>
      </c>
    </row>
    <row r="33" spans="1:4" ht="15" customHeight="1">
      <c r="A33" s="3" t="s">
        <v>124</v>
      </c>
      <c r="B33" s="2">
        <v>37200000</v>
      </c>
      <c r="D33" s="36" t="str">
        <f t="shared" si="0"/>
        <v>Nord Sport</v>
      </c>
    </row>
    <row r="34" spans="1:4" ht="15" customHeight="1">
      <c r="A34" s="3" t="s">
        <v>17</v>
      </c>
      <c r="B34" s="2">
        <v>192000000</v>
      </c>
      <c r="D34" s="36" t="str">
        <f t="shared" si="0"/>
        <v>Oman Football News</v>
      </c>
    </row>
    <row r="35" spans="1:4" ht="15" customHeight="1">
      <c r="A35" s="3" t="s">
        <v>28</v>
      </c>
      <c r="B35" s="2">
        <v>138000000</v>
      </c>
      <c r="D35" s="36" t="str">
        <f t="shared" si="0"/>
        <v>Paraguay Futbol</v>
      </c>
    </row>
    <row r="36" spans="1:4" ht="15" customHeight="1">
      <c r="A36" s="3" t="s">
        <v>49</v>
      </c>
      <c r="B36" s="2">
        <v>3600000</v>
      </c>
      <c r="D36" s="36" t="str">
        <f t="shared" si="0"/>
        <v>ReadMan</v>
      </c>
    </row>
    <row r="37" spans="1:4" ht="15" customHeight="1">
      <c r="A37" s="3" t="s">
        <v>58</v>
      </c>
      <c r="B37" s="2">
        <v>16000000</v>
      </c>
      <c r="D37" s="36" t="str">
        <f t="shared" si="0"/>
        <v>Schweizer</v>
      </c>
    </row>
    <row r="38" spans="1:4" ht="15" customHeight="1">
      <c r="A38" s="3" t="s">
        <v>35</v>
      </c>
      <c r="B38" s="2">
        <v>212600000</v>
      </c>
      <c r="D38" s="36" t="str">
        <f t="shared" si="0"/>
        <v>Siyinqaba Magazine</v>
      </c>
    </row>
    <row r="39" spans="1:4" ht="15" customHeight="1">
      <c r="A39" s="3" t="s">
        <v>50</v>
      </c>
      <c r="B39" s="2">
        <v>14200000</v>
      </c>
      <c r="D39" s="36" t="str">
        <f t="shared" si="0"/>
        <v>SwissLife</v>
      </c>
    </row>
    <row r="40" spans="1:4" ht="15" customHeight="1">
      <c r="A40" s="3" t="s">
        <v>32</v>
      </c>
      <c r="B40" s="2">
        <v>114000000</v>
      </c>
      <c r="D40" s="36" t="str">
        <f t="shared" si="0"/>
        <v>The Mauritius soccer</v>
      </c>
    </row>
    <row r="41" spans="1:4" ht="15" customHeight="1">
      <c r="A41" s="3" t="s">
        <v>190</v>
      </c>
      <c r="B41" s="2">
        <v>2300000</v>
      </c>
      <c r="D41" s="36" t="str">
        <f t="shared" si="0"/>
        <v>Totalfootball</v>
      </c>
    </row>
    <row r="42" spans="1:4" ht="15" customHeight="1">
      <c r="A42" s="3" t="s">
        <v>24</v>
      </c>
      <c r="B42" s="2">
        <v>83400000</v>
      </c>
      <c r="D42" s="36" t="str">
        <f t="shared" si="0"/>
        <v>Uruguay's Journal 3Б</v>
      </c>
    </row>
    <row r="43" spans="1:4" ht="15" customHeight="1">
      <c r="A43" s="3" t="s">
        <v>36</v>
      </c>
      <c r="B43" s="2">
        <v>166000000</v>
      </c>
      <c r="D43" s="36" t="str">
        <f t="shared" si="0"/>
        <v>Vanuatu Weekly</v>
      </c>
    </row>
    <row r="44" spans="1:4" ht="15" customHeight="1">
      <c r="A44" s="3" t="s">
        <v>22</v>
      </c>
      <c r="B44" s="2">
        <v>121300000</v>
      </c>
      <c r="D44" s="36" t="str">
        <f t="shared" si="0"/>
        <v>Yemen Football</v>
      </c>
    </row>
    <row r="45" spans="1:4" ht="15" customHeight="1">
      <c r="A45" s="3" t="s">
        <v>60</v>
      </c>
      <c r="B45" s="2">
        <v>25900000</v>
      </c>
      <c r="D45" s="36" t="str">
        <f t="shared" si="0"/>
        <v>Вокруг Футбола (Umferð Fótbolti)</v>
      </c>
    </row>
    <row r="46" spans="1:4" ht="15" customHeight="1">
      <c r="A46" s="3" t="s">
        <v>16</v>
      </c>
      <c r="B46" s="2">
        <v>44900000</v>
      </c>
      <c r="D46" s="36" t="str">
        <f t="shared" si="0"/>
        <v>Газета аль Хадаф</v>
      </c>
    </row>
    <row r="47" spans="1:4" ht="15" customHeight="1">
      <c r="A47" s="3" t="s">
        <v>29</v>
      </c>
      <c r="B47" s="2">
        <v>185900000</v>
      </c>
      <c r="D47" s="36" t="str">
        <f t="shared" si="0"/>
        <v>Гималайское эхо</v>
      </c>
    </row>
    <row r="48" spans="1:4" ht="15" customHeight="1">
      <c r="A48" s="3" t="s">
        <v>42</v>
      </c>
      <c r="B48" s="2">
        <v>59000000</v>
      </c>
      <c r="D48" s="36" t="str">
        <f t="shared" si="0"/>
        <v>Доминиканский Вестник</v>
      </c>
    </row>
    <row r="49" spans="1:4" ht="15" customHeight="1">
      <c r="A49" s="3" t="s">
        <v>19</v>
      </c>
      <c r="B49" s="2">
        <v>109100000</v>
      </c>
      <c r="D49" s="36" t="str">
        <f t="shared" si="0"/>
        <v>Земля Обетованная</v>
      </c>
    </row>
    <row r="50" spans="1:4" ht="15" customHeight="1">
      <c r="A50" s="3" t="s">
        <v>61</v>
      </c>
      <c r="B50" s="2">
        <v>6800000</v>
      </c>
      <c r="D50" s="36" t="str">
        <f t="shared" si="0"/>
        <v>Золотая пирамида</v>
      </c>
    </row>
    <row r="51" spans="1:4" ht="15" customHeight="1">
      <c r="A51" s="3" t="s">
        <v>63</v>
      </c>
      <c r="B51" s="2">
        <v>205500000</v>
      </c>
      <c r="D51" s="36" t="str">
        <f t="shared" si="0"/>
        <v>Латвия FOOTBALLNEWS</v>
      </c>
    </row>
    <row r="52" spans="1:4" ht="15" customHeight="1">
      <c r="A52" s="3" t="s">
        <v>48</v>
      </c>
      <c r="B52" s="2">
        <v>29100000</v>
      </c>
      <c r="D52" s="36" t="str">
        <f t="shared" si="0"/>
        <v>НаПОЛЕoN</v>
      </c>
    </row>
    <row r="53" spans="1:4" ht="15" customHeight="1">
      <c r="A53" s="3" t="s">
        <v>52</v>
      </c>
      <c r="B53" s="2">
        <v>9400000</v>
      </c>
      <c r="D53" s="36" t="str">
        <f t="shared" si="0"/>
        <v>Национальная Газета Барбадоса</v>
      </c>
    </row>
    <row r="54" spans="1:4" ht="15" customHeight="1">
      <c r="A54" s="3" t="s">
        <v>14</v>
      </c>
      <c r="B54" s="2">
        <v>273000000</v>
      </c>
      <c r="D54" s="36" t="str">
        <f t="shared" si="0"/>
        <v>Пас на Остров</v>
      </c>
    </row>
    <row r="55" spans="1:4" ht="15" customHeight="1">
      <c r="A55" s="3" t="s">
        <v>34</v>
      </c>
      <c r="B55" s="2">
        <v>127800000</v>
      </c>
      <c r="D55" s="36" t="str">
        <f t="shared" si="0"/>
        <v>Таджикский спорт</v>
      </c>
    </row>
    <row r="56" spans="1:4" ht="15" customHeight="1">
      <c r="A56" s="3" t="s">
        <v>31</v>
      </c>
      <c r="B56" s="2">
        <v>32400000</v>
      </c>
      <c r="D56" s="36" t="str">
        <f t="shared" si="0"/>
        <v>Тонганские новости</v>
      </c>
    </row>
    <row r="57" spans="1:4" ht="15" customHeight="1">
      <c r="A57" s="3" t="s">
        <v>43</v>
      </c>
      <c r="B57" s="2">
        <v>35300000</v>
      </c>
      <c r="D57" s="36" t="str">
        <f t="shared" si="0"/>
        <v>Уругвайский Лист 3а</v>
      </c>
    </row>
    <row r="58" spans="1:4" ht="15" customHeight="1">
      <c r="A58" s="3" t="s">
        <v>38</v>
      </c>
      <c r="B58" s="2">
        <v>185500000</v>
      </c>
      <c r="D58" s="36" t="str">
        <f t="shared" si="0"/>
        <v>Футбол под Микроскопом</v>
      </c>
    </row>
    <row r="59" spans="1:4" ht="15" customHeight="1">
      <c r="A59" s="3" t="s">
        <v>15</v>
      </c>
      <c r="B59" s="2">
        <v>50000000</v>
      </c>
      <c r="D59" s="36" t="str">
        <f t="shared" si="0"/>
        <v>Хроники Викингов</v>
      </c>
    </row>
    <row r="60" spans="1:4" ht="15" customHeight="1">
      <c r="A60" s="3" t="s">
        <v>46</v>
      </c>
      <c r="B60" s="2">
        <v>32300000</v>
      </c>
      <c r="D60" s="36" t="str">
        <f t="shared" si="0"/>
        <v>Хроники Эквадора</v>
      </c>
    </row>
    <row r="61" spans="1:4" ht="15" customHeight="1">
      <c r="A61" s="3" t="s">
        <v>173</v>
      </c>
      <c r="B61" s="2">
        <v>329025000</v>
      </c>
      <c r="D61" s="36" t="str">
        <f t="shared" si="0"/>
        <v>ЦАРский футбол</v>
      </c>
    </row>
    <row r="62" spans="1:4" ht="15" customHeight="1">
      <c r="A62" s="3"/>
      <c r="B62" s="2"/>
    </row>
    <row r="63" spans="1:4" ht="15" customHeight="1">
      <c r="A63" s="3"/>
      <c r="B63" s="2">
        <f>SUM(B2:B61)</f>
        <v>6807445000</v>
      </c>
    </row>
    <row r="64" spans="1:4" ht="15" customHeight="1">
      <c r="A64" s="3"/>
      <c r="B64" s="2"/>
    </row>
    <row r="65" spans="1:2" ht="15" customHeight="1">
      <c r="A65" s="3"/>
      <c r="B65" s="2"/>
    </row>
    <row r="66" spans="1:2" ht="15" customHeight="1">
      <c r="A66" s="3"/>
      <c r="B66" s="2"/>
    </row>
    <row r="67" spans="1:2" ht="15" customHeight="1">
      <c r="A67" s="3"/>
      <c r="B67" s="2"/>
    </row>
    <row r="68" spans="1:2" ht="15" customHeight="1">
      <c r="A68" s="3"/>
      <c r="B68" s="2"/>
    </row>
    <row r="69" spans="1:2" ht="15" customHeight="1">
      <c r="A69" s="3"/>
      <c r="B69" s="2"/>
    </row>
    <row r="70" spans="1:2" ht="15" customHeight="1">
      <c r="A70" s="3"/>
      <c r="B70" s="2"/>
    </row>
    <row r="71" spans="1:2" ht="15" customHeight="1">
      <c r="A71" s="3"/>
      <c r="B71" s="2"/>
    </row>
    <row r="72" spans="1:2" ht="15" customHeight="1">
      <c r="A72" s="3"/>
      <c r="B72" s="2"/>
    </row>
    <row r="73" spans="1:2" ht="15" customHeight="1">
      <c r="A73" s="3"/>
      <c r="B73" s="2"/>
    </row>
    <row r="74" spans="1:2" ht="15" customHeight="1">
      <c r="A74" s="3"/>
      <c r="B74" s="2"/>
    </row>
    <row r="75" spans="1:2" ht="15" customHeight="1">
      <c r="A75" s="3"/>
      <c r="B75" s="2"/>
    </row>
    <row r="76" spans="1:2" ht="15" customHeight="1">
      <c r="A76" s="3"/>
      <c r="B76" s="2"/>
    </row>
    <row r="77" spans="1:2" ht="15" customHeight="1">
      <c r="A77" s="3"/>
      <c r="B77" s="2"/>
    </row>
    <row r="78" spans="1:2" ht="15" customHeight="1">
      <c r="A78" s="3"/>
      <c r="B78" s="2"/>
    </row>
    <row r="79" spans="1:2" ht="15" customHeight="1">
      <c r="A79" s="3"/>
      <c r="B79" s="2"/>
    </row>
    <row r="80" spans="1:2" ht="15" customHeight="1">
      <c r="A80" s="3"/>
      <c r="B80" s="2"/>
    </row>
    <row r="81" spans="1:2" ht="15" customHeight="1">
      <c r="A81" s="3"/>
      <c r="B81" s="2"/>
    </row>
    <row r="82" spans="1:2" ht="15" customHeight="1">
      <c r="A82" s="3"/>
      <c r="B82" s="2"/>
    </row>
    <row r="83" spans="1:2" ht="15" customHeight="1">
      <c r="A83" s="3"/>
      <c r="B83" s="2"/>
    </row>
    <row r="84" spans="1:2" ht="15" customHeight="1">
      <c r="A84" s="3"/>
      <c r="B84" s="2"/>
    </row>
    <row r="85" spans="1:2" ht="15" customHeight="1">
      <c r="A85" s="3"/>
      <c r="B85" s="2"/>
    </row>
    <row r="86" spans="1:2" ht="15" customHeight="1">
      <c r="A86" s="3"/>
      <c r="B86" s="2"/>
    </row>
    <row r="87" spans="1:2" ht="15" customHeight="1">
      <c r="A87" s="3"/>
      <c r="B87" s="2"/>
    </row>
    <row r="88" spans="1:2" ht="15" customHeight="1">
      <c r="A88" s="3"/>
      <c r="B88" s="2"/>
    </row>
    <row r="89" spans="1:2" ht="15" customHeight="1">
      <c r="A89" s="3"/>
      <c r="B89" s="2"/>
    </row>
    <row r="90" spans="1:2" ht="15" customHeight="1">
      <c r="A90" s="3"/>
      <c r="B90" s="2"/>
    </row>
    <row r="91" spans="1:2" ht="15" customHeight="1">
      <c r="A91" s="3"/>
      <c r="B91" s="2"/>
    </row>
    <row r="92" spans="1:2" ht="15" customHeight="1">
      <c r="A92" s="3"/>
      <c r="B92" s="2"/>
    </row>
    <row r="93" spans="1:2" ht="15" customHeight="1">
      <c r="A93" s="3"/>
      <c r="B93" s="2"/>
    </row>
    <row r="94" spans="1:2" ht="15" customHeight="1">
      <c r="A94" s="3"/>
      <c r="B94" s="2"/>
    </row>
    <row r="95" spans="1:2" ht="15" customHeight="1">
      <c r="A95" s="3"/>
      <c r="B95" s="2"/>
    </row>
    <row r="96" spans="1:2" ht="15" customHeight="1">
      <c r="A96" s="3"/>
      <c r="B96" s="2"/>
    </row>
    <row r="97" spans="1:2" ht="15" customHeight="1">
      <c r="A97" s="3"/>
      <c r="B97" s="2"/>
    </row>
    <row r="98" spans="1:2" ht="15" customHeight="1">
      <c r="A98" s="3"/>
      <c r="B98" s="2"/>
    </row>
    <row r="99" spans="1:2" ht="15" customHeight="1">
      <c r="A99" s="3"/>
      <c r="B99" s="2"/>
    </row>
    <row r="100" spans="1:2" ht="15" customHeight="1">
      <c r="A100" s="3"/>
      <c r="B100" s="2"/>
    </row>
    <row r="101" spans="1:2" ht="15" customHeight="1">
      <c r="A101" s="3"/>
      <c r="B101" s="2"/>
    </row>
    <row r="102" spans="1:2" ht="15" customHeight="1">
      <c r="A102" s="3"/>
      <c r="B102" s="2"/>
    </row>
    <row r="103" spans="1:2" ht="15" customHeight="1">
      <c r="A103" s="3"/>
      <c r="B103" s="2"/>
    </row>
    <row r="104" spans="1:2" ht="15" customHeight="1">
      <c r="A104" s="3"/>
      <c r="B104" s="2"/>
    </row>
    <row r="105" spans="1:2" ht="15" customHeight="1">
      <c r="A105" s="3"/>
      <c r="B105" s="2"/>
    </row>
    <row r="106" spans="1:2" ht="15" customHeight="1">
      <c r="A106" s="3"/>
      <c r="B106" s="2"/>
    </row>
    <row r="107" spans="1:2" ht="15" customHeight="1">
      <c r="A107" s="3"/>
      <c r="B107" s="2"/>
    </row>
    <row r="108" spans="1:2" ht="15" customHeight="1">
      <c r="A108" s="3"/>
      <c r="B108" s="2"/>
    </row>
    <row r="109" spans="1:2" ht="15" customHeight="1">
      <c r="A109" s="3"/>
      <c r="B109" s="2"/>
    </row>
    <row r="110" spans="1:2" ht="15" customHeight="1">
      <c r="A110" s="3"/>
      <c r="B110" s="2"/>
    </row>
    <row r="111" spans="1:2" ht="15" customHeight="1">
      <c r="A111" s="3"/>
      <c r="B111" s="2"/>
    </row>
    <row r="112" spans="1:2" ht="15" customHeight="1">
      <c r="A112" s="3"/>
      <c r="B112" s="2"/>
    </row>
    <row r="113" spans="1:2" ht="15" customHeight="1">
      <c r="A113" s="3"/>
      <c r="B113" s="2"/>
    </row>
    <row r="114" spans="1:2" ht="15" customHeight="1">
      <c r="A114" s="3"/>
      <c r="B114" s="2"/>
    </row>
    <row r="115" spans="1:2" ht="15" customHeight="1">
      <c r="A115" s="3"/>
      <c r="B115" s="2"/>
    </row>
    <row r="116" spans="1:2" ht="15" customHeight="1">
      <c r="A116" s="3"/>
      <c r="B116" s="2"/>
    </row>
    <row r="117" spans="1:2" ht="15" customHeight="1">
      <c r="A117" s="3"/>
      <c r="B117" s="2"/>
    </row>
    <row r="118" spans="1:2" ht="15" customHeight="1">
      <c r="A118" s="3"/>
      <c r="B118" s="2"/>
    </row>
    <row r="119" spans="1:2" ht="15" customHeight="1">
      <c r="A119" s="3"/>
      <c r="B119" s="2"/>
    </row>
    <row r="120" spans="1:2" ht="15" customHeight="1">
      <c r="A120" s="3"/>
      <c r="B120" s="2"/>
    </row>
    <row r="121" spans="1:2" ht="15" customHeight="1">
      <c r="A121" s="3"/>
      <c r="B121" s="2"/>
    </row>
    <row r="122" spans="1:2" ht="15" customHeight="1">
      <c r="A122" s="3"/>
      <c r="B122" s="2"/>
    </row>
    <row r="123" spans="1:2" ht="15" customHeight="1">
      <c r="A123" s="3"/>
      <c r="B123" s="2"/>
    </row>
    <row r="124" spans="1:2" ht="15" customHeight="1">
      <c r="A124" s="3"/>
      <c r="B124" s="2"/>
    </row>
    <row r="125" spans="1:2" ht="15" customHeight="1">
      <c r="A125" s="3"/>
      <c r="B125" s="2"/>
    </row>
    <row r="126" spans="1:2" ht="15" customHeight="1">
      <c r="A126" s="3"/>
      <c r="B126" s="2"/>
    </row>
    <row r="127" spans="1:2" ht="15" customHeight="1">
      <c r="A127" s="3"/>
      <c r="B127" s="2"/>
    </row>
    <row r="128" spans="1:2" ht="15" customHeight="1">
      <c r="A128" s="3"/>
      <c r="B128" s="2"/>
    </row>
    <row r="129" spans="1:2" ht="15" customHeight="1">
      <c r="A129" s="3"/>
      <c r="B129" s="2"/>
    </row>
    <row r="130" spans="1:2" ht="15" customHeight="1">
      <c r="A130" s="3"/>
      <c r="B130" s="2"/>
    </row>
    <row r="131" spans="1:2" ht="15" customHeight="1">
      <c r="A131" s="3"/>
      <c r="B131" s="2"/>
    </row>
    <row r="132" spans="1:2" ht="15" customHeight="1">
      <c r="A132" s="3"/>
      <c r="B132" s="2"/>
    </row>
    <row r="133" spans="1:2" ht="15" customHeight="1">
      <c r="A133" s="3"/>
      <c r="B133" s="2"/>
    </row>
    <row r="134" spans="1:2" ht="15" customHeight="1">
      <c r="A134" s="3"/>
      <c r="B134" s="2"/>
    </row>
    <row r="135" spans="1:2" ht="15" customHeight="1">
      <c r="A135" s="3"/>
      <c r="B135" s="2"/>
    </row>
    <row r="136" spans="1:2" ht="15" customHeight="1">
      <c r="A136" s="3"/>
      <c r="B136" s="2"/>
    </row>
    <row r="137" spans="1:2" ht="15" customHeight="1">
      <c r="A137" s="3"/>
      <c r="B137" s="2"/>
    </row>
    <row r="138" spans="1:2" ht="15" customHeight="1">
      <c r="A138" s="3"/>
      <c r="B138" s="2"/>
    </row>
    <row r="139" spans="1:2" ht="15" customHeight="1">
      <c r="A139" s="3"/>
      <c r="B139" s="2"/>
    </row>
    <row r="140" spans="1:2" ht="15" customHeight="1">
      <c r="A140" s="3"/>
      <c r="B140" s="2"/>
    </row>
    <row r="141" spans="1:2" ht="15" customHeight="1">
      <c r="A141" s="3"/>
      <c r="B141" s="2"/>
    </row>
    <row r="142" spans="1:2" ht="15" customHeight="1">
      <c r="A142" s="3"/>
      <c r="B142" s="2"/>
    </row>
    <row r="143" spans="1:2" ht="15" customHeight="1">
      <c r="A143" s="3"/>
      <c r="B143" s="2"/>
    </row>
    <row r="144" spans="1:2" ht="15" customHeight="1">
      <c r="A144" s="3"/>
      <c r="B144" s="2"/>
    </row>
    <row r="145" spans="1:2" ht="15" customHeight="1">
      <c r="A145" s="3"/>
      <c r="B145" s="2"/>
    </row>
    <row r="146" spans="1:2" ht="15" customHeight="1">
      <c r="A146" s="3"/>
      <c r="B146" s="2"/>
    </row>
    <row r="147" spans="1:2" ht="15" customHeight="1">
      <c r="A147" s="3"/>
      <c r="B147" s="2"/>
    </row>
    <row r="148" spans="1:2" ht="15" customHeight="1">
      <c r="A148" s="3"/>
      <c r="B148" s="2"/>
    </row>
    <row r="149" spans="1:2" ht="15" customHeight="1">
      <c r="A149" s="3"/>
      <c r="B149" s="2"/>
    </row>
    <row r="150" spans="1:2" ht="15" customHeight="1">
      <c r="A150" s="3"/>
      <c r="B150" s="2"/>
    </row>
    <row r="151" spans="1:2" ht="15" customHeight="1">
      <c r="A151" s="3"/>
      <c r="B151" s="2"/>
    </row>
    <row r="152" spans="1:2" ht="15" customHeight="1">
      <c r="A152" s="3"/>
      <c r="B152" s="2"/>
    </row>
    <row r="153" spans="1:2" ht="15" customHeight="1">
      <c r="A153" s="3"/>
      <c r="B153" s="2"/>
    </row>
    <row r="154" spans="1:2" ht="15" customHeight="1">
      <c r="A154" s="3"/>
      <c r="B154" s="2"/>
    </row>
    <row r="155" spans="1:2" ht="15" customHeight="1">
      <c r="A155" s="3"/>
      <c r="B155" s="2"/>
    </row>
    <row r="156" spans="1:2" ht="15" customHeight="1">
      <c r="A156" s="3"/>
      <c r="B156" s="2"/>
    </row>
    <row r="157" spans="1:2" ht="15" customHeight="1">
      <c r="A157" s="3"/>
      <c r="B157" s="2"/>
    </row>
    <row r="158" spans="1:2" ht="15" customHeight="1">
      <c r="A158" s="3"/>
      <c r="B158" s="2"/>
    </row>
    <row r="159" spans="1:2" ht="15" customHeight="1">
      <c r="A159" s="3"/>
      <c r="B159" s="2"/>
    </row>
    <row r="160" spans="1:2" ht="15" customHeight="1">
      <c r="A160" s="3"/>
      <c r="B160" s="2"/>
    </row>
    <row r="161" spans="1:2" ht="15" customHeight="1">
      <c r="A161" s="3"/>
      <c r="B161" s="2"/>
    </row>
    <row r="162" spans="1:2" ht="15" customHeight="1">
      <c r="A162" s="3"/>
      <c r="B162" s="2"/>
    </row>
    <row r="163" spans="1:2" ht="15" customHeight="1">
      <c r="A163" s="3"/>
      <c r="B163" s="2"/>
    </row>
    <row r="164" spans="1:2" ht="15" customHeight="1">
      <c r="A164" s="3"/>
      <c r="B164" s="2"/>
    </row>
    <row r="165" spans="1:2" ht="15" customHeight="1">
      <c r="A165" s="3"/>
      <c r="B165" s="2"/>
    </row>
    <row r="166" spans="1:2" ht="15" customHeight="1">
      <c r="A166" s="3"/>
      <c r="B166" s="2"/>
    </row>
    <row r="167" spans="1:2" ht="15" customHeight="1">
      <c r="A167" s="3"/>
      <c r="B167" s="2"/>
    </row>
    <row r="168" spans="1:2" ht="15" customHeight="1">
      <c r="A168" s="3"/>
      <c r="B168" s="2"/>
    </row>
    <row r="169" spans="1:2" ht="15" customHeight="1">
      <c r="A169" s="3"/>
      <c r="B169" s="2"/>
    </row>
    <row r="170" spans="1:2" ht="15" customHeight="1">
      <c r="A170" s="3"/>
      <c r="B170" s="2"/>
    </row>
    <row r="171" spans="1:2" ht="15" customHeight="1">
      <c r="A171" s="3"/>
      <c r="B171" s="2"/>
    </row>
    <row r="172" spans="1:2" ht="15" customHeight="1">
      <c r="A172" s="3"/>
      <c r="B172" s="2"/>
    </row>
    <row r="173" spans="1:2" ht="15" customHeight="1">
      <c r="A173" s="3"/>
      <c r="B173" s="2"/>
    </row>
    <row r="174" spans="1:2" ht="15" customHeight="1">
      <c r="A174" s="3"/>
      <c r="B174" s="2"/>
    </row>
    <row r="175" spans="1:2" ht="15" customHeight="1">
      <c r="A175" s="3"/>
      <c r="B175" s="2"/>
    </row>
    <row r="176" spans="1:2" ht="15" customHeight="1">
      <c r="A176" s="3"/>
      <c r="B176" s="2"/>
    </row>
    <row r="177" spans="1:2" ht="15" customHeight="1">
      <c r="A177" s="3"/>
      <c r="B177" s="2"/>
    </row>
    <row r="178" spans="1:2" ht="15" customHeight="1">
      <c r="A178" s="3"/>
      <c r="B178" s="2"/>
    </row>
    <row r="179" spans="1:2" ht="15" customHeight="1">
      <c r="A179" s="3"/>
      <c r="B179" s="2"/>
    </row>
    <row r="180" spans="1:2" ht="15" customHeight="1">
      <c r="A180" s="3"/>
      <c r="B180" s="2"/>
    </row>
    <row r="181" spans="1:2" ht="15" customHeight="1">
      <c r="A181" s="3"/>
      <c r="B181" s="2"/>
    </row>
    <row r="182" spans="1:2" ht="15" customHeight="1">
      <c r="A182" s="3"/>
      <c r="B182" s="2"/>
    </row>
    <row r="183" spans="1:2" ht="15" customHeight="1">
      <c r="A183" s="3"/>
      <c r="B183" s="2"/>
    </row>
    <row r="184" spans="1:2" ht="15" customHeight="1">
      <c r="A184" s="3"/>
      <c r="B184" s="2"/>
    </row>
    <row r="185" spans="1:2" ht="15" customHeight="1">
      <c r="A185" s="3"/>
      <c r="B185" s="2"/>
    </row>
    <row r="186" spans="1:2" ht="15" customHeight="1">
      <c r="A186" s="3"/>
      <c r="B186" s="2"/>
    </row>
    <row r="187" spans="1:2" ht="15" customHeight="1">
      <c r="A187" s="3"/>
      <c r="B187" s="2"/>
    </row>
    <row r="188" spans="1:2" ht="15" customHeight="1">
      <c r="A188" s="3"/>
      <c r="B188" s="2"/>
    </row>
    <row r="189" spans="1:2" ht="15" customHeight="1">
      <c r="A189" s="3"/>
      <c r="B189" s="2"/>
    </row>
    <row r="190" spans="1:2" ht="15" customHeight="1">
      <c r="A190" s="3"/>
      <c r="B190" s="2"/>
    </row>
    <row r="191" spans="1:2" ht="15" customHeight="1">
      <c r="A191" s="3"/>
      <c r="B191" s="2"/>
    </row>
    <row r="192" spans="1:2" ht="15" customHeight="1">
      <c r="A192" s="3"/>
      <c r="B192" s="2"/>
    </row>
    <row r="193" spans="1:2" ht="15" customHeight="1">
      <c r="A193" s="3"/>
      <c r="B193" s="2"/>
    </row>
    <row r="194" spans="1:2" ht="15" customHeight="1">
      <c r="A194" s="3"/>
      <c r="B194" s="2"/>
    </row>
    <row r="195" spans="1:2" ht="15" customHeight="1">
      <c r="A195" s="3"/>
      <c r="B195" s="2"/>
    </row>
    <row r="196" spans="1:2" ht="15" customHeight="1">
      <c r="A196" s="3"/>
      <c r="B196" s="2"/>
    </row>
    <row r="197" spans="1:2" ht="15" customHeight="1">
      <c r="A197" s="3"/>
      <c r="B197" s="2"/>
    </row>
    <row r="198" spans="1:2" ht="15" customHeight="1">
      <c r="A198" s="3"/>
      <c r="B198" s="2"/>
    </row>
    <row r="199" spans="1:2" ht="15" customHeight="1">
      <c r="A199" s="3"/>
      <c r="B199" s="2"/>
    </row>
    <row r="200" spans="1:2" ht="15" customHeight="1">
      <c r="A200" s="3"/>
      <c r="B200" s="2"/>
    </row>
    <row r="201" spans="1:2" ht="15" customHeight="1">
      <c r="A201" s="3"/>
      <c r="B201" s="2"/>
    </row>
    <row r="202" spans="1:2" ht="15" customHeight="1">
      <c r="A202" s="3"/>
      <c r="B202" s="2"/>
    </row>
    <row r="203" spans="1:2" ht="15" customHeight="1">
      <c r="A203" s="3"/>
      <c r="B203" s="2"/>
    </row>
    <row r="204" spans="1:2" ht="15" customHeight="1">
      <c r="A204" s="3"/>
      <c r="B204" s="2"/>
    </row>
    <row r="205" spans="1:2" ht="15" customHeight="1">
      <c r="A205" s="3"/>
      <c r="B205" s="2"/>
    </row>
    <row r="206" spans="1:2" ht="15" customHeight="1">
      <c r="A206" s="3"/>
      <c r="B206" s="2"/>
    </row>
    <row r="207" spans="1:2" ht="15" customHeight="1">
      <c r="A207" s="3"/>
      <c r="B207" s="2"/>
    </row>
    <row r="208" spans="1:2" ht="15" customHeight="1">
      <c r="A208" s="3"/>
      <c r="B208" s="2"/>
    </row>
    <row r="209" spans="1:2" ht="15" customHeight="1">
      <c r="A209" s="3"/>
      <c r="B209" s="2"/>
    </row>
    <row r="210" spans="1:2" ht="15" customHeight="1">
      <c r="A210" s="3"/>
      <c r="B210" s="2"/>
    </row>
    <row r="211" spans="1:2" ht="15" customHeight="1">
      <c r="A211" s="3"/>
      <c r="B211" s="2"/>
    </row>
    <row r="212" spans="1:2" ht="15" customHeight="1">
      <c r="A212" s="3"/>
      <c r="B212" s="2"/>
    </row>
    <row r="213" spans="1:2" ht="15" customHeight="1">
      <c r="A213" s="3"/>
      <c r="B213" s="2"/>
    </row>
    <row r="214" spans="1:2" ht="15" customHeight="1">
      <c r="A214" s="3"/>
      <c r="B214" s="2"/>
    </row>
    <row r="215" spans="1:2" ht="15" customHeight="1">
      <c r="A215" s="3"/>
      <c r="B215" s="2"/>
    </row>
    <row r="216" spans="1:2" ht="15" customHeight="1">
      <c r="A216" s="3"/>
      <c r="B216" s="2"/>
    </row>
    <row r="217" spans="1:2" ht="15" customHeight="1">
      <c r="A217" s="3"/>
      <c r="B217" s="2"/>
    </row>
    <row r="218" spans="1:2" ht="15" customHeight="1">
      <c r="A218" s="3"/>
      <c r="B218" s="2"/>
    </row>
    <row r="219" spans="1:2" ht="15" customHeight="1">
      <c r="A219" s="3"/>
      <c r="B219" s="2"/>
    </row>
    <row r="220" spans="1:2" ht="15" customHeight="1">
      <c r="A220" s="3"/>
      <c r="B220" s="2"/>
    </row>
    <row r="221" spans="1:2" ht="15" customHeight="1">
      <c r="A221" s="3"/>
      <c r="B221" s="2"/>
    </row>
    <row r="222" spans="1:2" ht="15" customHeight="1">
      <c r="A222" s="3"/>
      <c r="B222" s="2"/>
    </row>
    <row r="223" spans="1:2" ht="15" customHeight="1">
      <c r="A223" s="3"/>
      <c r="B223" s="2"/>
    </row>
    <row r="224" spans="1:2" ht="15" customHeight="1">
      <c r="A224" s="3"/>
      <c r="B224" s="2"/>
    </row>
    <row r="225" spans="1:2" ht="15" customHeight="1">
      <c r="A225" s="3"/>
      <c r="B225" s="2"/>
    </row>
    <row r="226" spans="1:2" ht="15" customHeight="1">
      <c r="A226" s="3"/>
      <c r="B226" s="2"/>
    </row>
    <row r="227" spans="1:2" ht="15" customHeight="1">
      <c r="A227" s="3"/>
      <c r="B227" s="2"/>
    </row>
    <row r="228" spans="1:2" ht="15" customHeight="1">
      <c r="A228" s="3"/>
      <c r="B228" s="2"/>
    </row>
    <row r="229" spans="1:2" ht="15" customHeight="1">
      <c r="A229" s="3"/>
      <c r="B229" s="2"/>
    </row>
    <row r="230" spans="1:2" ht="15" customHeight="1">
      <c r="A230" s="3"/>
      <c r="B230" s="2"/>
    </row>
    <row r="231" spans="1:2" ht="15" customHeight="1">
      <c r="A231" s="3"/>
      <c r="B231" s="2"/>
    </row>
    <row r="232" spans="1:2" ht="15" customHeight="1">
      <c r="A232" s="3"/>
      <c r="B232" s="2"/>
    </row>
    <row r="233" spans="1:2" ht="15" customHeight="1">
      <c r="A233" s="3"/>
      <c r="B233" s="2"/>
    </row>
    <row r="234" spans="1:2" ht="15" customHeight="1">
      <c r="A234" s="3"/>
      <c r="B234" s="2"/>
    </row>
    <row r="235" spans="1:2" ht="15" customHeight="1">
      <c r="A235" s="3"/>
      <c r="B235" s="2"/>
    </row>
    <row r="236" spans="1:2" ht="15" customHeight="1">
      <c r="A236" s="3"/>
      <c r="B236" s="2"/>
    </row>
    <row r="237" spans="1:2" ht="15" customHeight="1">
      <c r="A237" s="3"/>
      <c r="B237" s="2"/>
    </row>
    <row r="238" spans="1:2" ht="15" customHeight="1">
      <c r="A238" s="3"/>
      <c r="B238" s="2"/>
    </row>
    <row r="239" spans="1:2" ht="15" customHeight="1">
      <c r="A239" s="3"/>
      <c r="B239" s="2"/>
    </row>
    <row r="240" spans="1:2" ht="15" customHeight="1">
      <c r="A240" s="3"/>
      <c r="B240" s="2"/>
    </row>
    <row r="241" spans="1:2" ht="15" customHeight="1">
      <c r="A241" s="3"/>
      <c r="B241" s="2"/>
    </row>
    <row r="242" spans="1:2" ht="15" customHeight="1">
      <c r="A242" s="3"/>
      <c r="B242" s="2"/>
    </row>
    <row r="243" spans="1:2" ht="15" customHeight="1">
      <c r="A243" s="3"/>
      <c r="B243" s="2"/>
    </row>
    <row r="244" spans="1:2" ht="15" customHeight="1">
      <c r="A244" s="3"/>
      <c r="B244" s="2"/>
    </row>
    <row r="245" spans="1:2" ht="15" customHeight="1">
      <c r="A245" s="3"/>
      <c r="B245" s="2"/>
    </row>
    <row r="246" spans="1:2" ht="15" customHeight="1">
      <c r="A246" s="3"/>
      <c r="B246" s="2"/>
    </row>
    <row r="247" spans="1:2" ht="15" customHeight="1">
      <c r="A247" s="3"/>
      <c r="B247" s="2"/>
    </row>
    <row r="248" spans="1:2" ht="15" customHeight="1">
      <c r="A248" s="3"/>
      <c r="B248" s="2"/>
    </row>
    <row r="249" spans="1:2" ht="15" customHeight="1">
      <c r="A249" s="3"/>
      <c r="B249" s="2"/>
    </row>
    <row r="250" spans="1:2" ht="15" customHeight="1">
      <c r="A250" s="3"/>
      <c r="B250" s="2"/>
    </row>
    <row r="251" spans="1:2" ht="15" customHeight="1">
      <c r="A251" s="3"/>
      <c r="B251" s="2"/>
    </row>
    <row r="252" spans="1:2" ht="15" customHeight="1">
      <c r="A252" s="3"/>
      <c r="B252" s="2"/>
    </row>
    <row r="253" spans="1:2" ht="15" customHeight="1">
      <c r="A253" s="3"/>
      <c r="B253" s="2"/>
    </row>
    <row r="254" spans="1:2" ht="15" customHeight="1">
      <c r="A254" s="3"/>
      <c r="B254" s="2"/>
    </row>
    <row r="255" spans="1:2" ht="15" customHeight="1">
      <c r="A255" s="3"/>
      <c r="B255" s="2"/>
    </row>
    <row r="256" spans="1:2" ht="15" customHeight="1">
      <c r="A256" s="3"/>
      <c r="B256" s="2"/>
    </row>
    <row r="257" spans="1:2" ht="15" customHeight="1">
      <c r="A257" s="3"/>
      <c r="B257" s="2"/>
    </row>
    <row r="258" spans="1:2" ht="15" customHeight="1">
      <c r="A258" s="3"/>
      <c r="B258" s="2"/>
    </row>
    <row r="259" spans="1:2" ht="15" customHeight="1">
      <c r="A259" s="3"/>
      <c r="B259" s="2"/>
    </row>
    <row r="260" spans="1:2" ht="15" customHeight="1">
      <c r="A260" s="3"/>
      <c r="B260" s="2"/>
    </row>
    <row r="261" spans="1:2" ht="15" customHeight="1">
      <c r="A261" s="3"/>
      <c r="B261" s="2"/>
    </row>
    <row r="262" spans="1:2" ht="15" customHeight="1">
      <c r="A262" s="3"/>
      <c r="B262" s="2"/>
    </row>
    <row r="263" spans="1:2" ht="15" customHeight="1">
      <c r="A263" s="3"/>
      <c r="B263" s="2"/>
    </row>
    <row r="264" spans="1:2" ht="15" customHeight="1">
      <c r="A264" s="3"/>
      <c r="B264" s="2"/>
    </row>
    <row r="265" spans="1:2" ht="15" customHeight="1">
      <c r="A265" s="3"/>
      <c r="B265" s="2"/>
    </row>
    <row r="266" spans="1:2" ht="15" customHeight="1">
      <c r="A266" s="3"/>
      <c r="B266" s="2"/>
    </row>
    <row r="267" spans="1:2" ht="15" customHeight="1">
      <c r="A267" s="3"/>
      <c r="B267" s="2"/>
    </row>
    <row r="268" spans="1:2" ht="15" customHeight="1">
      <c r="A268" s="3"/>
      <c r="B268" s="2"/>
    </row>
    <row r="269" spans="1:2" ht="15" customHeight="1">
      <c r="A269" s="3"/>
      <c r="B269" s="2"/>
    </row>
    <row r="270" spans="1:2" ht="15" customHeight="1">
      <c r="A270" s="3"/>
      <c r="B270" s="2"/>
    </row>
    <row r="271" spans="1:2" ht="15" customHeight="1">
      <c r="A271" s="3"/>
      <c r="B271" s="2"/>
    </row>
    <row r="272" spans="1:2" ht="15" customHeight="1">
      <c r="A272" s="3"/>
      <c r="B272" s="2"/>
    </row>
    <row r="273" spans="1:2" ht="15" customHeight="1">
      <c r="A273" s="3"/>
      <c r="B273" s="2"/>
    </row>
    <row r="274" spans="1:2" ht="15" customHeight="1">
      <c r="A274" s="3"/>
      <c r="B274" s="2"/>
    </row>
    <row r="275" spans="1:2" ht="15" customHeight="1">
      <c r="A275" s="3"/>
      <c r="B275" s="2"/>
    </row>
    <row r="276" spans="1:2" ht="15" customHeight="1">
      <c r="A276" s="3"/>
      <c r="B276" s="2"/>
    </row>
    <row r="277" spans="1:2" ht="15" customHeight="1">
      <c r="A277" s="3"/>
      <c r="B277" s="2"/>
    </row>
    <row r="278" spans="1:2" ht="15" customHeight="1">
      <c r="A278" s="3"/>
      <c r="B278" s="2"/>
    </row>
    <row r="279" spans="1:2" ht="15" customHeight="1">
      <c r="A279" s="3"/>
      <c r="B279" s="2"/>
    </row>
    <row r="280" spans="1:2" ht="15" customHeight="1">
      <c r="A280" s="3"/>
      <c r="B280" s="2"/>
    </row>
    <row r="281" spans="1:2" ht="15" customHeight="1">
      <c r="A281" s="3"/>
      <c r="B281" s="2"/>
    </row>
    <row r="282" spans="1:2" ht="15" customHeight="1">
      <c r="A282" s="3"/>
      <c r="B282" s="2"/>
    </row>
    <row r="283" spans="1:2" ht="15" customHeight="1">
      <c r="A283" s="3"/>
      <c r="B283" s="2"/>
    </row>
    <row r="284" spans="1:2" ht="15" customHeight="1">
      <c r="A284" s="3"/>
      <c r="B284" s="2"/>
    </row>
    <row r="285" spans="1:2" ht="15" customHeight="1">
      <c r="A285" s="3"/>
      <c r="B285" s="2"/>
    </row>
    <row r="286" spans="1:2" ht="15" customHeight="1">
      <c r="A286" s="3"/>
      <c r="B286" s="2"/>
    </row>
    <row r="287" spans="1:2" ht="15" customHeight="1">
      <c r="A287" s="3"/>
      <c r="B287" s="2"/>
    </row>
    <row r="288" spans="1:2" ht="15" customHeight="1">
      <c r="A288" s="3"/>
      <c r="B288" s="2"/>
    </row>
    <row r="289" spans="1:2" ht="15" customHeight="1">
      <c r="A289" s="3"/>
      <c r="B289" s="2"/>
    </row>
    <row r="290" spans="1:2" ht="15" customHeight="1">
      <c r="A290" s="3"/>
      <c r="B290" s="2"/>
    </row>
    <row r="291" spans="1:2" ht="15" customHeight="1">
      <c r="A291" s="3"/>
      <c r="B291" s="2"/>
    </row>
    <row r="292" spans="1:2" ht="15" customHeight="1">
      <c r="A292" s="3"/>
      <c r="B292" s="2"/>
    </row>
    <row r="293" spans="1:2" ht="15" customHeight="1">
      <c r="A293" s="3"/>
      <c r="B293" s="2"/>
    </row>
    <row r="294" spans="1:2" ht="15" customHeight="1">
      <c r="A294" s="3"/>
      <c r="B294" s="2"/>
    </row>
    <row r="295" spans="1:2" ht="15" customHeight="1">
      <c r="A295" s="3"/>
      <c r="B295" s="2"/>
    </row>
    <row r="296" spans="1:2" ht="15" customHeight="1">
      <c r="A296" s="3"/>
      <c r="B296" s="2"/>
    </row>
    <row r="297" spans="1:2" ht="15" customHeight="1">
      <c r="A297" s="3"/>
      <c r="B297" s="2"/>
    </row>
    <row r="298" spans="1:2" ht="15" customHeight="1">
      <c r="A298" s="3"/>
      <c r="B298" s="2"/>
    </row>
    <row r="299" spans="1:2" ht="15" customHeight="1">
      <c r="A299" s="3"/>
      <c r="B299" s="2"/>
    </row>
    <row r="300" spans="1:2" ht="15" customHeight="1">
      <c r="A300" s="3"/>
      <c r="B300" s="2"/>
    </row>
    <row r="301" spans="1:2" ht="15" customHeight="1">
      <c r="A301" s="3"/>
      <c r="B301" s="2"/>
    </row>
    <row r="302" spans="1:2" ht="15" customHeight="1">
      <c r="A302" s="3"/>
      <c r="B302" s="2"/>
    </row>
    <row r="303" spans="1:2" ht="15" customHeight="1">
      <c r="A303" s="3"/>
      <c r="B303" s="2"/>
    </row>
    <row r="304" spans="1:2" ht="15" customHeight="1">
      <c r="A304" s="3"/>
      <c r="B304" s="2"/>
    </row>
    <row r="305" spans="1:2" ht="15" customHeight="1">
      <c r="A305" s="3"/>
      <c r="B305" s="2"/>
    </row>
    <row r="306" spans="1:2" ht="15" customHeight="1">
      <c r="A306" s="3"/>
      <c r="B306" s="2"/>
    </row>
    <row r="307" spans="1:2" ht="15" customHeight="1">
      <c r="A307" s="3"/>
      <c r="B307" s="2"/>
    </row>
    <row r="308" spans="1:2" ht="15" customHeight="1">
      <c r="A308" s="3"/>
      <c r="B308" s="2"/>
    </row>
    <row r="309" spans="1:2" ht="15" customHeight="1">
      <c r="A309" s="3"/>
      <c r="B309" s="2"/>
    </row>
    <row r="310" spans="1:2" ht="15" customHeight="1">
      <c r="A310" s="3"/>
      <c r="B310" s="2"/>
    </row>
    <row r="311" spans="1:2" ht="15" customHeight="1">
      <c r="A311" s="3"/>
      <c r="B311" s="2"/>
    </row>
    <row r="312" spans="1:2" ht="15" customHeight="1">
      <c r="A312" s="3"/>
      <c r="B312" s="2"/>
    </row>
    <row r="313" spans="1:2" ht="15" customHeight="1">
      <c r="A313" s="3"/>
      <c r="B313" s="2"/>
    </row>
    <row r="314" spans="1:2" ht="15" customHeight="1">
      <c r="A314" s="3"/>
      <c r="B314" s="2"/>
    </row>
    <row r="315" spans="1:2">
      <c r="A315" s="3"/>
      <c r="B315" s="2"/>
    </row>
  </sheetData>
  <sortState ref="A2:B66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8"/>
  <sheetViews>
    <sheetView topLeftCell="A19" workbookViewId="0">
      <selection activeCell="A22" sqref="A22"/>
    </sheetView>
  </sheetViews>
  <sheetFormatPr defaultRowHeight="15"/>
  <cols>
    <col min="1" max="1" width="33.85546875" customWidth="1"/>
    <col min="2" max="2" width="16.140625" customWidth="1"/>
    <col min="4" max="4" width="9.140625" style="36"/>
  </cols>
  <sheetData>
    <row r="1" spans="1:4">
      <c r="A1" s="4" t="s">
        <v>10</v>
      </c>
      <c r="B1" s="4" t="s">
        <v>0</v>
      </c>
    </row>
    <row r="2" spans="1:4" ht="15" customHeight="1">
      <c r="A2" s="43" t="s">
        <v>203</v>
      </c>
      <c r="B2" s="44">
        <v>16020180</v>
      </c>
      <c r="D2" s="36" t="str">
        <f>A2</f>
        <v>Trzeci Połowa</v>
      </c>
    </row>
    <row r="3" spans="1:4" ht="15" customHeight="1">
      <c r="A3" s="45" t="s">
        <v>25</v>
      </c>
      <c r="B3" s="46">
        <v>166320000</v>
      </c>
      <c r="D3" s="36" t="str">
        <f t="shared" ref="D3:D53" si="0">A3</f>
        <v>Grand Football</v>
      </c>
    </row>
    <row r="4" spans="1:4" ht="15" customHeight="1">
      <c r="A4" s="45" t="s">
        <v>120</v>
      </c>
      <c r="B4" s="46">
        <v>88928800</v>
      </c>
      <c r="D4" s="36" t="str">
        <f t="shared" si="0"/>
        <v>AL Sukoor</v>
      </c>
    </row>
    <row r="5" spans="1:4" ht="15" customHeight="1">
      <c r="A5" s="45" t="s">
        <v>183</v>
      </c>
      <c r="B5" s="46">
        <v>258400000</v>
      </c>
      <c r="D5" s="36" t="str">
        <f t="shared" si="0"/>
        <v>BALTIC Siyinqaba</v>
      </c>
    </row>
    <row r="6" spans="1:4" ht="15" customHeight="1">
      <c r="A6" s="45" t="s">
        <v>54</v>
      </c>
      <c r="B6" s="46">
        <v>79023168</v>
      </c>
      <c r="D6" s="36" t="str">
        <f t="shared" si="0"/>
        <v>Budapest Sport</v>
      </c>
    </row>
    <row r="7" spans="1:4" ht="15" customHeight="1">
      <c r="A7" s="45" t="s">
        <v>40</v>
      </c>
      <c r="B7" s="46">
        <v>133920000</v>
      </c>
      <c r="D7" s="36" t="str">
        <f t="shared" si="0"/>
        <v>Caribbean Original Football Edition</v>
      </c>
    </row>
    <row r="8" spans="1:4" ht="15" customHeight="1">
      <c r="A8" s="45" t="s">
        <v>184</v>
      </c>
      <c r="B8" s="46">
        <v>31500000</v>
      </c>
      <c r="D8" s="36" t="str">
        <f t="shared" si="0"/>
        <v>CayФУТman's</v>
      </c>
    </row>
    <row r="9" spans="1:4" ht="15" customHeight="1">
      <c r="A9" s="45" t="s">
        <v>55</v>
      </c>
      <c r="B9" s="46">
        <v>71820000</v>
      </c>
      <c r="D9" s="36" t="str">
        <f t="shared" si="0"/>
        <v>Echo Slovensko</v>
      </c>
    </row>
    <row r="10" spans="1:4" ht="15" customHeight="1">
      <c r="A10" s="45" t="s">
        <v>185</v>
      </c>
      <c r="B10" s="46">
        <v>21857000</v>
      </c>
      <c r="D10" s="36" t="str">
        <f t="shared" si="0"/>
        <v>El fútbol del Uruguay. Después del juego</v>
      </c>
    </row>
    <row r="11" spans="1:4" ht="15" customHeight="1">
      <c r="A11" s="45" t="s">
        <v>62</v>
      </c>
      <c r="B11" s="46">
        <v>15592500</v>
      </c>
      <c r="D11" s="36" t="str">
        <f t="shared" si="0"/>
        <v>Football Island</v>
      </c>
    </row>
    <row r="12" spans="1:4" ht="15" customHeight="1">
      <c r="A12" s="45" t="s">
        <v>186</v>
      </c>
      <c r="B12" s="46">
        <v>162265908</v>
      </c>
      <c r="D12" s="36" t="str">
        <f t="shared" si="0"/>
        <v>Fraternidad</v>
      </c>
    </row>
    <row r="13" spans="1:4" ht="15" customHeight="1">
      <c r="A13" s="45" t="s">
        <v>73</v>
      </c>
      <c r="B13" s="46">
        <v>90072000</v>
      </c>
      <c r="D13" s="36" t="str">
        <f t="shared" si="0"/>
        <v>Futbolli Shqiptar</v>
      </c>
    </row>
    <row r="14" spans="1:4" ht="15" customHeight="1">
      <c r="A14" s="45" t="s">
        <v>27</v>
      </c>
      <c r="B14" s="46">
        <v>6546038.9759999998</v>
      </c>
      <c r="D14" s="36" t="str">
        <f t="shared" si="0"/>
        <v>Futebol sem bordas</v>
      </c>
    </row>
    <row r="15" spans="1:4" ht="15" customHeight="1">
      <c r="A15" s="45" t="s">
        <v>11</v>
      </c>
      <c r="B15" s="46">
        <v>263628928</v>
      </c>
      <c r="D15" s="36" t="str">
        <f t="shared" si="0"/>
        <v>GuateGoal</v>
      </c>
    </row>
    <row r="16" spans="1:4" ht="15" customHeight="1">
      <c r="A16" s="45" t="s">
        <v>71</v>
      </c>
      <c r="B16" s="46">
        <v>65800000</v>
      </c>
      <c r="D16" s="36" t="str">
        <f t="shared" si="0"/>
        <v>Guinea-Bissau Press</v>
      </c>
    </row>
    <row r="17" spans="1:4" ht="15" customHeight="1">
      <c r="A17" s="30" t="s">
        <v>37</v>
      </c>
      <c r="B17" s="46">
        <v>62300000</v>
      </c>
      <c r="D17" s="36" t="str">
        <f t="shared" si="0"/>
        <v>Journal officiel de Guinee - 2</v>
      </c>
    </row>
    <row r="18" spans="1:4" ht="15" customHeight="1">
      <c r="A18" s="45" t="s">
        <v>41</v>
      </c>
      <c r="B18" s="46">
        <v>255795200</v>
      </c>
      <c r="D18" s="36" t="str">
        <f t="shared" si="0"/>
        <v>L’Aube Nouvelle</v>
      </c>
    </row>
    <row r="19" spans="1:4" ht="15" customHeight="1">
      <c r="A19" s="45" t="s">
        <v>76</v>
      </c>
      <c r="B19" s="46">
        <v>68320000</v>
      </c>
      <c r="D19" s="36" t="str">
        <f t="shared" si="0"/>
        <v>Laos Football</v>
      </c>
    </row>
    <row r="20" spans="1:4" ht="15" customHeight="1">
      <c r="A20" s="45" t="s">
        <v>108</v>
      </c>
      <c r="B20" s="46">
        <v>120512512</v>
      </c>
      <c r="D20" s="36" t="str">
        <f t="shared" si="0"/>
        <v>Le Samoa Football</v>
      </c>
    </row>
    <row r="21" spans="1:4" ht="15" customHeight="1">
      <c r="A21" s="45" t="s">
        <v>20</v>
      </c>
      <c r="B21" s="46">
        <v>103127584</v>
      </c>
      <c r="D21" s="36" t="str">
        <f t="shared" si="0"/>
        <v>Lux Live</v>
      </c>
    </row>
    <row r="22" spans="1:4" ht="15" customHeight="1">
      <c r="A22" s="45" t="s">
        <v>187</v>
      </c>
      <c r="B22" s="46">
        <v>70000000</v>
      </c>
      <c r="D22" s="36" t="str">
        <f t="shared" si="0"/>
        <v>LUX MIX</v>
      </c>
    </row>
    <row r="23" spans="1:4" ht="15" customHeight="1">
      <c r="A23" s="45" t="s">
        <v>188</v>
      </c>
      <c r="B23" s="46">
        <v>10687680</v>
      </c>
      <c r="D23" s="36" t="str">
        <f t="shared" si="0"/>
        <v>New Era</v>
      </c>
    </row>
    <row r="24" spans="1:4" ht="15" customHeight="1">
      <c r="A24" s="45" t="s">
        <v>26</v>
      </c>
      <c r="B24" s="46">
        <v>67660920</v>
      </c>
      <c r="D24" s="36" t="str">
        <f t="shared" si="0"/>
        <v>New Zealand Football Life</v>
      </c>
    </row>
    <row r="25" spans="1:4" ht="15" customHeight="1">
      <c r="A25" s="45" t="s">
        <v>189</v>
      </c>
      <c r="B25" s="46">
        <v>76060800</v>
      </c>
      <c r="D25" s="36" t="str">
        <f t="shared" si="0"/>
        <v>Porinetia Farani journal</v>
      </c>
    </row>
    <row r="26" spans="1:4" ht="15" customHeight="1">
      <c r="A26" s="45" t="s">
        <v>127</v>
      </c>
      <c r="B26" s="46">
        <v>68405720.831999987</v>
      </c>
      <c r="D26" s="36" t="str">
        <f t="shared" si="0"/>
        <v>Sportski zurnal</v>
      </c>
    </row>
    <row r="27" spans="1:4" ht="15" customHeight="1">
      <c r="A27" s="45" t="s">
        <v>68</v>
      </c>
      <c r="B27" s="46">
        <v>149452266.24000001</v>
      </c>
      <c r="D27" s="36" t="str">
        <f t="shared" si="0"/>
        <v>The Caribbean Football Empire</v>
      </c>
    </row>
    <row r="28" spans="1:4" ht="15" customHeight="1">
      <c r="A28" s="45" t="s">
        <v>190</v>
      </c>
      <c r="B28" s="46">
        <v>94286000</v>
      </c>
      <c r="D28" s="36" t="str">
        <f t="shared" si="0"/>
        <v>Totalfootball</v>
      </c>
    </row>
    <row r="29" spans="1:4" ht="15" customHeight="1">
      <c r="A29" s="45" t="s">
        <v>110</v>
      </c>
      <c r="B29" s="46">
        <v>111910400</v>
      </c>
      <c r="D29" s="36" t="str">
        <f t="shared" si="0"/>
        <v>Turkmen Sport Magazine</v>
      </c>
    </row>
    <row r="30" spans="1:4" ht="15" customHeight="1">
      <c r="A30" s="45" t="s">
        <v>87</v>
      </c>
      <c r="B30" s="46">
        <v>53559792</v>
      </c>
      <c r="D30" s="36" t="str">
        <f t="shared" si="0"/>
        <v>USSR</v>
      </c>
    </row>
    <row r="31" spans="1:4" ht="15" customHeight="1">
      <c r="A31" s="45" t="s">
        <v>36</v>
      </c>
      <c r="B31" s="46">
        <v>115200000</v>
      </c>
      <c r="D31" s="36" t="str">
        <f t="shared" si="0"/>
        <v>Vanuatu Weekly</v>
      </c>
    </row>
    <row r="32" spans="1:4" ht="15" customHeight="1">
      <c r="A32" s="45" t="s">
        <v>85</v>
      </c>
      <c r="B32" s="46">
        <v>50699700</v>
      </c>
      <c r="D32" s="36" t="str">
        <f t="shared" si="0"/>
        <v>Venezuela Futbol Report</v>
      </c>
    </row>
    <row r="33" spans="1:4" ht="15" customHeight="1">
      <c r="A33" s="45" t="s">
        <v>79</v>
      </c>
      <c r="B33" s="46">
        <v>59638515.840000004</v>
      </c>
      <c r="D33" s="36" t="str">
        <f t="shared" si="0"/>
        <v>Yemen football</v>
      </c>
    </row>
    <row r="34" spans="1:4" ht="15" customHeight="1">
      <c r="A34" s="45" t="s">
        <v>191</v>
      </c>
      <c r="B34" s="46">
        <v>97920000</v>
      </c>
      <c r="D34" s="36" t="str">
        <f t="shared" si="0"/>
        <v>Аль Хадаф</v>
      </c>
    </row>
    <row r="35" spans="1:4" ht="15" customHeight="1">
      <c r="A35" s="45" t="s">
        <v>105</v>
      </c>
      <c r="B35" s="46">
        <v>167731200</v>
      </c>
      <c r="D35" s="36" t="str">
        <f t="shared" si="0"/>
        <v>A&amp;B LIVE</v>
      </c>
    </row>
    <row r="36" spans="1:4" ht="15" customHeight="1">
      <c r="A36" s="45" t="s">
        <v>192</v>
      </c>
      <c r="B36" s="46">
        <v>67900000</v>
      </c>
      <c r="D36" s="36" t="str">
        <f t="shared" si="0"/>
        <v>Африка в Камеруне</v>
      </c>
    </row>
    <row r="37" spans="1:4" ht="15" customHeight="1">
      <c r="A37" s="45" t="s">
        <v>193</v>
      </c>
      <c r="B37" s="46">
        <v>165480000</v>
      </c>
      <c r="D37" s="36" t="str">
        <f t="shared" si="0"/>
        <v>Вестник Copa America</v>
      </c>
    </row>
    <row r="38" spans="1:4" ht="15" customHeight="1">
      <c r="A38" s="45" t="s">
        <v>194</v>
      </c>
      <c r="B38" s="46">
        <v>23999400</v>
      </c>
      <c r="D38" s="36" t="str">
        <f t="shared" si="0"/>
        <v>Вестник Эвереста</v>
      </c>
    </row>
    <row r="39" spans="1:4" ht="15" customHeight="1">
      <c r="A39" s="45" t="s">
        <v>195</v>
      </c>
      <c r="B39" s="46">
        <v>42042000</v>
      </c>
      <c r="D39" s="36" t="str">
        <f t="shared" si="0"/>
        <v>Гималайское Эхо</v>
      </c>
    </row>
    <row r="40" spans="1:4" ht="15" customHeight="1">
      <c r="A40" s="45" t="s">
        <v>196</v>
      </c>
      <c r="B40" s="46">
        <v>38016000</v>
      </c>
      <c r="D40" s="36" t="str">
        <f t="shared" si="0"/>
        <v>Евро+</v>
      </c>
    </row>
    <row r="41" spans="1:4" ht="15" customHeight="1">
      <c r="A41" s="45" t="s">
        <v>197</v>
      </c>
      <c r="B41" s="46">
        <v>99555200</v>
      </c>
      <c r="D41" s="36" t="str">
        <f t="shared" si="0"/>
        <v>Евро++</v>
      </c>
    </row>
    <row r="42" spans="1:4" ht="15" customHeight="1">
      <c r="A42" s="45" t="s">
        <v>19</v>
      </c>
      <c r="B42" s="46">
        <v>38400480</v>
      </c>
      <c r="D42" s="36" t="str">
        <f t="shared" si="0"/>
        <v>Земля Обетованная</v>
      </c>
    </row>
    <row r="43" spans="1:4" ht="15" customHeight="1">
      <c r="A43" s="45" t="s">
        <v>198</v>
      </c>
      <c r="B43" s="46">
        <v>26600000</v>
      </c>
      <c r="D43" s="36" t="str">
        <f t="shared" si="0"/>
        <v>Итальянский Дайджест</v>
      </c>
    </row>
    <row r="44" spans="1:4" ht="15" customHeight="1">
      <c r="A44" s="45" t="s">
        <v>170</v>
      </c>
      <c r="B44" s="46">
        <v>74150974.799999997</v>
      </c>
      <c r="D44" s="36" t="str">
        <f t="shared" si="0"/>
        <v>Корсар</v>
      </c>
    </row>
    <row r="45" spans="1:4" ht="15" customHeight="1">
      <c r="A45" s="45" t="s">
        <v>48</v>
      </c>
      <c r="B45" s="46">
        <v>17500000</v>
      </c>
      <c r="D45" s="36" t="str">
        <f t="shared" si="0"/>
        <v>НаПОЛЕoN</v>
      </c>
    </row>
    <row r="46" spans="1:4" ht="15" customHeight="1">
      <c r="A46" s="45" t="s">
        <v>14</v>
      </c>
      <c r="B46" s="46">
        <v>170880300</v>
      </c>
      <c r="D46" s="36" t="str">
        <f t="shared" si="0"/>
        <v>Пас на Остров</v>
      </c>
    </row>
    <row r="47" spans="1:4" ht="15" customHeight="1">
      <c r="A47" s="45" t="s">
        <v>199</v>
      </c>
      <c r="B47" s="46">
        <v>24920000</v>
      </c>
      <c r="D47" s="36" t="str">
        <f t="shared" si="0"/>
        <v>Сивка-Бурка</v>
      </c>
    </row>
    <row r="48" spans="1:4" ht="15" customHeight="1">
      <c r="A48" s="45" t="s">
        <v>80</v>
      </c>
      <c r="B48" s="46">
        <v>118080000</v>
      </c>
      <c r="D48" s="36" t="str">
        <f t="shared" si="0"/>
        <v>Таджикский футбол</v>
      </c>
    </row>
    <row r="49" spans="1:4" ht="15" customHeight="1">
      <c r="A49" s="45" t="s">
        <v>107</v>
      </c>
      <c r="B49" s="46">
        <v>106155008</v>
      </c>
      <c r="D49" s="36" t="str">
        <f t="shared" si="0"/>
        <v>Футбол под МИКРОскопом</v>
      </c>
    </row>
    <row r="50" spans="1:4" ht="15" customHeight="1">
      <c r="A50" s="45" t="s">
        <v>72</v>
      </c>
      <c r="B50" s="46">
        <v>88650000</v>
      </c>
      <c r="D50" s="36" t="str">
        <f t="shared" si="0"/>
        <v>Хет-трик</v>
      </c>
    </row>
    <row r="51" spans="1:4" ht="15" customHeight="1">
      <c r="A51" s="45" t="s">
        <v>46</v>
      </c>
      <c r="B51" s="46">
        <v>92000000</v>
      </c>
      <c r="D51" s="36" t="str">
        <f t="shared" si="0"/>
        <v>Хроники Эквадора</v>
      </c>
    </row>
    <row r="52" spans="1:4" ht="15" customHeight="1">
      <c r="A52" s="45" t="s">
        <v>173</v>
      </c>
      <c r="B52" s="46">
        <v>187333248.31999999</v>
      </c>
      <c r="D52" s="36" t="str">
        <f t="shared" si="0"/>
        <v>ЦАРский футбол</v>
      </c>
    </row>
    <row r="53" spans="1:4" ht="15" customHeight="1">
      <c r="A53" s="45" t="s">
        <v>200</v>
      </c>
      <c r="B53" s="46">
        <v>63936000</v>
      </c>
      <c r="D53" s="36" t="str">
        <f t="shared" si="0"/>
        <v>ЧК-12</v>
      </c>
    </row>
    <row r="54" spans="1:4" ht="15" customHeight="1">
      <c r="A54" s="5"/>
      <c r="B54" s="6"/>
    </row>
    <row r="55" spans="1:4" ht="15" customHeight="1">
      <c r="A55" s="5"/>
      <c r="B55" s="6">
        <f>SUM(B2:B53)</f>
        <v>4720561425.0079994</v>
      </c>
    </row>
    <row r="56" spans="1:4" ht="15" customHeight="1">
      <c r="A56" s="5"/>
      <c r="B56" s="6"/>
    </row>
    <row r="57" spans="1:4" ht="15" customHeight="1">
      <c r="A57" s="5"/>
      <c r="B57" s="6"/>
    </row>
    <row r="58" spans="1:4" ht="15" customHeight="1">
      <c r="A58" s="5"/>
      <c r="B58" s="6"/>
    </row>
    <row r="59" spans="1:4" ht="15" customHeight="1">
      <c r="A59" s="5"/>
      <c r="B59" s="6"/>
    </row>
    <row r="60" spans="1:4" ht="15" customHeight="1">
      <c r="A60" s="5"/>
      <c r="B60" s="6"/>
    </row>
    <row r="61" spans="1:4" ht="15" customHeight="1">
      <c r="A61" s="5"/>
      <c r="B61" s="6"/>
    </row>
    <row r="62" spans="1:4" ht="15" customHeight="1">
      <c r="A62" s="5"/>
      <c r="B62" s="6"/>
    </row>
    <row r="63" spans="1:4" ht="15" customHeight="1">
      <c r="A63" s="5"/>
      <c r="B63" s="6"/>
    </row>
    <row r="64" spans="1:4" ht="15" customHeight="1">
      <c r="A64" s="5"/>
      <c r="B64" s="6"/>
    </row>
    <row r="65" spans="1:2" ht="15" customHeight="1">
      <c r="A65" s="5"/>
      <c r="B65" s="6"/>
    </row>
    <row r="66" spans="1:2" ht="15" customHeight="1">
      <c r="A66" s="5"/>
      <c r="B66" s="6"/>
    </row>
    <row r="67" spans="1:2" ht="15" customHeight="1">
      <c r="A67" s="5"/>
      <c r="B67" s="6"/>
    </row>
    <row r="68" spans="1:2" ht="15" customHeight="1">
      <c r="A68" s="5"/>
      <c r="B68" s="6"/>
    </row>
    <row r="69" spans="1:2" ht="15" customHeight="1">
      <c r="A69" s="5"/>
      <c r="B69" s="6"/>
    </row>
    <row r="70" spans="1:2" ht="15" customHeight="1">
      <c r="A70" s="5"/>
      <c r="B70" s="6"/>
    </row>
    <row r="71" spans="1:2" ht="15" customHeight="1">
      <c r="A71" s="5"/>
      <c r="B71" s="6"/>
    </row>
    <row r="72" spans="1:2" ht="15" customHeight="1">
      <c r="A72" s="5"/>
      <c r="B72" s="6"/>
    </row>
    <row r="73" spans="1:2" ht="15" customHeight="1">
      <c r="A73" s="5"/>
      <c r="B73" s="6"/>
    </row>
    <row r="74" spans="1:2" ht="15" customHeight="1">
      <c r="A74" s="5"/>
      <c r="B74" s="6"/>
    </row>
    <row r="75" spans="1:2" ht="15" customHeight="1">
      <c r="A75" s="5"/>
      <c r="B75" s="6"/>
    </row>
    <row r="76" spans="1:2" ht="15" customHeight="1">
      <c r="A76" s="5"/>
      <c r="B76" s="6"/>
    </row>
    <row r="77" spans="1:2" ht="15" customHeight="1">
      <c r="A77" s="5"/>
      <c r="B77" s="6"/>
    </row>
    <row r="78" spans="1:2" ht="15" customHeight="1">
      <c r="A78" s="5"/>
      <c r="B78" s="6"/>
    </row>
    <row r="79" spans="1:2" ht="15" customHeight="1">
      <c r="A79" s="5"/>
      <c r="B79" s="6"/>
    </row>
    <row r="80" spans="1:2" ht="15" customHeight="1">
      <c r="A80" s="5"/>
      <c r="B80" s="6"/>
    </row>
    <row r="81" spans="1:2" ht="15" customHeight="1">
      <c r="A81" s="5"/>
      <c r="B81" s="6"/>
    </row>
    <row r="82" spans="1:2" ht="15" customHeight="1">
      <c r="A82" s="5"/>
      <c r="B82" s="6"/>
    </row>
    <row r="83" spans="1:2" ht="15" customHeight="1">
      <c r="A83" s="5"/>
      <c r="B83" s="6"/>
    </row>
    <row r="84" spans="1:2" ht="15" customHeight="1">
      <c r="A84" s="5"/>
      <c r="B84" s="6"/>
    </row>
    <row r="85" spans="1:2" ht="15" customHeight="1">
      <c r="A85" s="5"/>
      <c r="B85" s="6"/>
    </row>
    <row r="86" spans="1:2" ht="15" customHeight="1">
      <c r="A86" s="5"/>
      <c r="B86" s="6"/>
    </row>
    <row r="87" spans="1:2" ht="15" customHeight="1">
      <c r="A87" s="5"/>
      <c r="B87" s="6"/>
    </row>
    <row r="88" spans="1:2" ht="15" customHeight="1">
      <c r="A88" s="5"/>
      <c r="B88" s="6"/>
    </row>
    <row r="89" spans="1:2" ht="15" customHeight="1">
      <c r="A89" s="5"/>
      <c r="B89" s="6"/>
    </row>
    <row r="90" spans="1:2" ht="15" customHeight="1">
      <c r="A90" s="5"/>
      <c r="B90" s="6"/>
    </row>
    <row r="91" spans="1:2" ht="15" customHeight="1">
      <c r="A91" s="5"/>
      <c r="B91" s="6"/>
    </row>
    <row r="92" spans="1:2" ht="15" customHeight="1">
      <c r="A92" s="5"/>
      <c r="B92" s="6"/>
    </row>
    <row r="93" spans="1:2" ht="15" customHeight="1">
      <c r="A93" s="5"/>
      <c r="B93" s="6"/>
    </row>
    <row r="94" spans="1:2" ht="15" customHeight="1">
      <c r="A94" s="5"/>
      <c r="B94" s="6"/>
    </row>
    <row r="95" spans="1:2" ht="15" customHeight="1">
      <c r="A95" s="5"/>
      <c r="B95" s="6"/>
    </row>
    <row r="96" spans="1:2" ht="15" customHeight="1">
      <c r="A96" s="5"/>
      <c r="B96" s="6"/>
    </row>
    <row r="97" spans="1:2" ht="15" customHeight="1">
      <c r="A97" s="5"/>
      <c r="B97" s="6"/>
    </row>
    <row r="98" spans="1:2" ht="15" customHeight="1">
      <c r="A98" s="5"/>
      <c r="B98" s="6"/>
    </row>
    <row r="99" spans="1:2" ht="15" customHeight="1">
      <c r="A99" s="5"/>
      <c r="B99" s="6"/>
    </row>
    <row r="100" spans="1:2" ht="15" customHeight="1">
      <c r="A100" s="5"/>
      <c r="B100" s="6"/>
    </row>
    <row r="101" spans="1:2" ht="15" customHeight="1">
      <c r="A101" s="5"/>
      <c r="B101" s="6"/>
    </row>
    <row r="102" spans="1:2" ht="15" customHeight="1">
      <c r="A102" s="5"/>
      <c r="B102" s="6"/>
    </row>
    <row r="103" spans="1:2" ht="15" customHeight="1">
      <c r="A103" s="5"/>
      <c r="B103" s="6"/>
    </row>
    <row r="104" spans="1:2" ht="15" customHeight="1">
      <c r="A104" s="5"/>
      <c r="B104" s="6"/>
    </row>
    <row r="105" spans="1:2" ht="15" customHeight="1">
      <c r="A105" s="5"/>
      <c r="B105" s="6"/>
    </row>
    <row r="106" spans="1:2" ht="15" customHeight="1">
      <c r="A106" s="5"/>
      <c r="B106" s="6"/>
    </row>
    <row r="107" spans="1:2" ht="15" customHeight="1">
      <c r="A107" s="5"/>
      <c r="B107" s="6"/>
    </row>
    <row r="108" spans="1:2" ht="15" customHeight="1">
      <c r="A108" s="5"/>
      <c r="B108" s="6"/>
    </row>
    <row r="109" spans="1:2" ht="15" customHeight="1">
      <c r="A109" s="5"/>
      <c r="B109" s="6"/>
    </row>
    <row r="110" spans="1:2" ht="15" customHeight="1">
      <c r="A110" s="5"/>
      <c r="B110" s="6"/>
    </row>
    <row r="111" spans="1:2" ht="15" customHeight="1">
      <c r="A111" s="5"/>
      <c r="B111" s="6"/>
    </row>
    <row r="112" spans="1:2" ht="15" customHeight="1">
      <c r="A112" s="5"/>
      <c r="B112" s="6"/>
    </row>
    <row r="113" spans="1:2" ht="15" customHeight="1">
      <c r="A113" s="5"/>
      <c r="B113" s="6"/>
    </row>
    <row r="114" spans="1:2" ht="15" customHeight="1">
      <c r="A114" s="5"/>
      <c r="B114" s="6"/>
    </row>
    <row r="115" spans="1:2" ht="15" customHeight="1">
      <c r="A115" s="5"/>
      <c r="B115" s="6"/>
    </row>
    <row r="116" spans="1:2" ht="15" customHeight="1">
      <c r="A116" s="5"/>
      <c r="B116" s="6"/>
    </row>
    <row r="117" spans="1:2" ht="15" customHeight="1">
      <c r="A117" s="5"/>
      <c r="B117" s="6"/>
    </row>
    <row r="118" spans="1:2" ht="15" customHeight="1">
      <c r="A118" s="5"/>
      <c r="B118" s="6"/>
    </row>
    <row r="119" spans="1:2" ht="15" customHeight="1">
      <c r="A119" s="5"/>
      <c r="B119" s="6"/>
    </row>
    <row r="120" spans="1:2" ht="15" customHeight="1">
      <c r="A120" s="5"/>
      <c r="B120" s="6"/>
    </row>
    <row r="121" spans="1:2" ht="15" customHeight="1">
      <c r="A121" s="5"/>
      <c r="B121" s="6"/>
    </row>
    <row r="122" spans="1:2" ht="15" customHeight="1">
      <c r="A122" s="5"/>
      <c r="B122" s="6"/>
    </row>
    <row r="123" spans="1:2" ht="15" customHeight="1">
      <c r="A123" s="5"/>
      <c r="B123" s="6"/>
    </row>
    <row r="124" spans="1:2" ht="15" customHeight="1">
      <c r="A124" s="5"/>
      <c r="B124" s="6"/>
    </row>
    <row r="125" spans="1:2" ht="15" customHeight="1">
      <c r="A125" s="5"/>
      <c r="B125" s="6"/>
    </row>
    <row r="126" spans="1:2" ht="15" customHeight="1">
      <c r="A126" s="5"/>
      <c r="B126" s="6"/>
    </row>
    <row r="127" spans="1:2" ht="15" customHeight="1">
      <c r="A127" s="5"/>
      <c r="B127" s="6"/>
    </row>
    <row r="128" spans="1:2" ht="15" customHeight="1">
      <c r="A128" s="5"/>
      <c r="B128" s="6"/>
    </row>
    <row r="129" spans="1:2" ht="15" customHeight="1">
      <c r="A129" s="5"/>
      <c r="B129" s="6"/>
    </row>
    <row r="130" spans="1:2" ht="15" customHeight="1">
      <c r="A130" s="5"/>
      <c r="B130" s="6"/>
    </row>
    <row r="131" spans="1:2" ht="15" customHeight="1">
      <c r="A131" s="5"/>
      <c r="B131" s="6"/>
    </row>
    <row r="132" spans="1:2" ht="15" customHeight="1">
      <c r="A132" s="5"/>
      <c r="B132" s="6"/>
    </row>
    <row r="133" spans="1:2" ht="15" customHeight="1">
      <c r="A133" s="5"/>
      <c r="B133" s="6"/>
    </row>
    <row r="134" spans="1:2" ht="15" customHeight="1">
      <c r="A134" s="5"/>
      <c r="B134" s="6"/>
    </row>
    <row r="135" spans="1:2" ht="15" customHeight="1">
      <c r="A135" s="5"/>
      <c r="B135" s="6"/>
    </row>
    <row r="136" spans="1:2" ht="15" customHeight="1">
      <c r="A136" s="5"/>
      <c r="B136" s="6"/>
    </row>
    <row r="137" spans="1:2" ht="15" customHeight="1">
      <c r="A137" s="5"/>
      <c r="B137" s="6"/>
    </row>
    <row r="138" spans="1:2" ht="15" customHeight="1">
      <c r="A138" s="5"/>
      <c r="B138" s="6"/>
    </row>
    <row r="139" spans="1:2" ht="15" customHeight="1">
      <c r="A139" s="5"/>
      <c r="B139" s="6"/>
    </row>
    <row r="140" spans="1:2" ht="15" customHeight="1">
      <c r="A140" s="5"/>
      <c r="B140" s="6"/>
    </row>
    <row r="141" spans="1:2" ht="15" customHeight="1">
      <c r="A141" s="5"/>
      <c r="B141" s="6"/>
    </row>
    <row r="142" spans="1:2" ht="15" customHeight="1">
      <c r="A142" s="5"/>
      <c r="B142" s="6"/>
    </row>
    <row r="143" spans="1:2" ht="15" customHeight="1">
      <c r="A143" s="5"/>
      <c r="B143" s="6"/>
    </row>
    <row r="144" spans="1:2" ht="15" customHeight="1">
      <c r="A144" s="5"/>
      <c r="B144" s="6"/>
    </row>
    <row r="145" spans="1:2" ht="15" customHeight="1">
      <c r="A145" s="5"/>
      <c r="B145" s="6"/>
    </row>
    <row r="146" spans="1:2" ht="15" customHeight="1">
      <c r="A146" s="5"/>
      <c r="B146" s="6"/>
    </row>
    <row r="147" spans="1:2" ht="15" customHeight="1">
      <c r="A147" s="5"/>
      <c r="B147" s="6"/>
    </row>
    <row r="148" spans="1:2" ht="15" customHeight="1">
      <c r="A148" s="5"/>
      <c r="B148" s="6"/>
    </row>
    <row r="149" spans="1:2" ht="15" customHeight="1">
      <c r="A149" s="5"/>
      <c r="B149" s="6"/>
    </row>
    <row r="150" spans="1:2" ht="15" customHeight="1">
      <c r="A150" s="5"/>
      <c r="B150" s="6"/>
    </row>
    <row r="151" spans="1:2" ht="15" customHeight="1">
      <c r="A151" s="5"/>
      <c r="B151" s="6"/>
    </row>
    <row r="152" spans="1:2" ht="15" customHeight="1">
      <c r="A152" s="5"/>
      <c r="B152" s="6"/>
    </row>
    <row r="153" spans="1:2" ht="15" customHeight="1">
      <c r="A153" s="5"/>
      <c r="B153" s="6"/>
    </row>
    <row r="154" spans="1:2" ht="15" customHeight="1">
      <c r="A154" s="5"/>
      <c r="B154" s="6"/>
    </row>
    <row r="155" spans="1:2" ht="15" customHeight="1">
      <c r="A155" s="5"/>
      <c r="B155" s="6"/>
    </row>
    <row r="156" spans="1:2" ht="15" customHeight="1">
      <c r="A156" s="5"/>
      <c r="B156" s="6"/>
    </row>
    <row r="157" spans="1:2" ht="15" customHeight="1">
      <c r="A157" s="5"/>
      <c r="B157" s="6"/>
    </row>
    <row r="158" spans="1:2" ht="15" customHeight="1">
      <c r="A158" s="5"/>
      <c r="B158" s="6"/>
    </row>
    <row r="159" spans="1:2" ht="15" customHeight="1">
      <c r="A159" s="5"/>
      <c r="B159" s="6"/>
    </row>
    <row r="160" spans="1:2" ht="15" customHeight="1">
      <c r="A160" s="5"/>
      <c r="B160" s="6"/>
    </row>
    <row r="161" spans="1:2" ht="15" customHeight="1">
      <c r="A161" s="5"/>
      <c r="B161" s="6"/>
    </row>
    <row r="162" spans="1:2" ht="15" customHeight="1">
      <c r="A162" s="5"/>
      <c r="B162" s="6"/>
    </row>
    <row r="163" spans="1:2" ht="15" customHeight="1">
      <c r="A163" s="5"/>
      <c r="B163" s="6"/>
    </row>
    <row r="164" spans="1:2" ht="15" customHeight="1">
      <c r="A164" s="5"/>
      <c r="B164" s="6"/>
    </row>
    <row r="165" spans="1:2" ht="15" customHeight="1">
      <c r="A165" s="5"/>
      <c r="B165" s="6"/>
    </row>
    <row r="166" spans="1:2" ht="15" customHeight="1">
      <c r="A166" s="5"/>
      <c r="B166" s="6"/>
    </row>
    <row r="167" spans="1:2" ht="15" customHeight="1">
      <c r="A167" s="5"/>
      <c r="B167" s="6"/>
    </row>
    <row r="168" spans="1:2" ht="15" customHeight="1">
      <c r="A168" s="5"/>
      <c r="B168" s="6"/>
    </row>
    <row r="169" spans="1:2" ht="15" customHeight="1">
      <c r="A169" s="5"/>
      <c r="B169" s="6"/>
    </row>
    <row r="170" spans="1:2" ht="15" customHeight="1">
      <c r="A170" s="5"/>
      <c r="B170" s="6"/>
    </row>
    <row r="171" spans="1:2" ht="15" customHeight="1">
      <c r="A171" s="5"/>
      <c r="B171" s="6"/>
    </row>
    <row r="172" spans="1:2" ht="15" customHeight="1">
      <c r="A172" s="5"/>
      <c r="B172" s="6"/>
    </row>
    <row r="173" spans="1:2" ht="15" customHeight="1">
      <c r="A173" s="5"/>
      <c r="B173" s="6"/>
    </row>
    <row r="174" spans="1:2" ht="15" customHeight="1">
      <c r="A174" s="5"/>
      <c r="B174" s="6"/>
    </row>
    <row r="175" spans="1:2" ht="15" customHeight="1">
      <c r="A175" s="5"/>
      <c r="B175" s="6"/>
    </row>
    <row r="176" spans="1:2" ht="15" customHeight="1">
      <c r="A176" s="5"/>
      <c r="B176" s="6"/>
    </row>
    <row r="177" spans="1:2" ht="15" customHeight="1">
      <c r="A177" s="5"/>
      <c r="B177" s="6"/>
    </row>
    <row r="178" spans="1:2" ht="15" customHeight="1">
      <c r="A178" s="5"/>
      <c r="B178" s="6"/>
    </row>
    <row r="179" spans="1:2" ht="15" customHeight="1">
      <c r="A179" s="5"/>
      <c r="B179" s="6"/>
    </row>
    <row r="180" spans="1:2" ht="15" customHeight="1">
      <c r="A180" s="5"/>
      <c r="B180" s="6"/>
    </row>
    <row r="181" spans="1:2" ht="15" customHeight="1">
      <c r="A181" s="5"/>
      <c r="B181" s="6"/>
    </row>
    <row r="182" spans="1:2" ht="15" customHeight="1">
      <c r="A182" s="5"/>
      <c r="B182" s="6"/>
    </row>
    <row r="183" spans="1:2" ht="15" customHeight="1">
      <c r="A183" s="5"/>
      <c r="B183" s="6"/>
    </row>
    <row r="184" spans="1:2" ht="15" customHeight="1">
      <c r="A184" s="5"/>
      <c r="B184" s="6"/>
    </row>
    <row r="185" spans="1:2" ht="15" customHeight="1">
      <c r="A185" s="5"/>
      <c r="B185" s="6"/>
    </row>
    <row r="186" spans="1:2" ht="15" customHeight="1">
      <c r="A186" s="5"/>
      <c r="B186" s="6"/>
    </row>
    <row r="187" spans="1:2" ht="15" customHeight="1">
      <c r="A187" s="5"/>
      <c r="B187" s="6"/>
    </row>
    <row r="188" spans="1:2" ht="15" customHeight="1">
      <c r="A188" s="5"/>
      <c r="B188" s="6"/>
    </row>
    <row r="189" spans="1:2" ht="15" customHeight="1">
      <c r="A189" s="5"/>
      <c r="B189" s="6"/>
    </row>
    <row r="190" spans="1:2" ht="15" customHeight="1">
      <c r="A190" s="5"/>
      <c r="B190" s="6"/>
    </row>
    <row r="191" spans="1:2" ht="15" customHeight="1">
      <c r="A191" s="5"/>
      <c r="B191" s="6"/>
    </row>
    <row r="192" spans="1:2" ht="15" customHeight="1">
      <c r="A192" s="5"/>
      <c r="B192" s="6"/>
    </row>
    <row r="193" spans="1:2" ht="15" customHeight="1">
      <c r="A193" s="5"/>
      <c r="B193" s="6"/>
    </row>
    <row r="194" spans="1:2" ht="15" customHeight="1">
      <c r="A194" s="5"/>
      <c r="B194" s="6"/>
    </row>
    <row r="195" spans="1:2" ht="15" customHeight="1">
      <c r="A195" s="5"/>
      <c r="B195" s="6"/>
    </row>
    <row r="196" spans="1:2" ht="15" customHeight="1">
      <c r="A196" s="5"/>
      <c r="B196" s="6"/>
    </row>
    <row r="197" spans="1:2" ht="15" customHeight="1">
      <c r="A197" s="5"/>
      <c r="B197" s="6"/>
    </row>
    <row r="198" spans="1:2" ht="15" customHeight="1">
      <c r="A198" s="5"/>
      <c r="B198" s="6"/>
    </row>
    <row r="199" spans="1:2" ht="15" customHeight="1">
      <c r="A199" s="5"/>
      <c r="B199" s="6"/>
    </row>
    <row r="200" spans="1:2" ht="15" customHeight="1">
      <c r="A200" s="5"/>
      <c r="B200" s="6"/>
    </row>
    <row r="201" spans="1:2" ht="15" customHeight="1">
      <c r="A201" s="5"/>
      <c r="B201" s="6"/>
    </row>
    <row r="202" spans="1:2" ht="15" customHeight="1">
      <c r="A202" s="5"/>
      <c r="B202" s="6"/>
    </row>
    <row r="203" spans="1:2" ht="15" customHeight="1">
      <c r="A203" s="5"/>
      <c r="B203" s="6"/>
    </row>
    <row r="204" spans="1:2" ht="15" customHeight="1">
      <c r="A204" s="5"/>
      <c r="B204" s="6"/>
    </row>
    <row r="205" spans="1:2" ht="15" customHeight="1">
      <c r="A205" s="5"/>
      <c r="B205" s="6"/>
    </row>
    <row r="206" spans="1:2" ht="15" customHeight="1">
      <c r="A206" s="5"/>
      <c r="B206" s="6"/>
    </row>
    <row r="207" spans="1:2" ht="15" customHeight="1">
      <c r="A207" s="5"/>
      <c r="B207" s="6"/>
    </row>
    <row r="208" spans="1:2" ht="15" customHeight="1">
      <c r="A208" s="5"/>
      <c r="B208" s="6"/>
    </row>
    <row r="209" spans="1:2" ht="15" customHeight="1">
      <c r="A209" s="5"/>
      <c r="B209" s="6"/>
    </row>
    <row r="210" spans="1:2" ht="15" customHeight="1">
      <c r="A210" s="5"/>
      <c r="B210" s="6"/>
    </row>
    <row r="211" spans="1:2" ht="15" customHeight="1">
      <c r="A211" s="5"/>
      <c r="B211" s="6"/>
    </row>
    <row r="212" spans="1:2" ht="15" customHeight="1">
      <c r="A212" s="5"/>
      <c r="B212" s="6"/>
    </row>
    <row r="213" spans="1:2" ht="15" customHeight="1">
      <c r="A213" s="5"/>
      <c r="B213" s="6"/>
    </row>
    <row r="214" spans="1:2" ht="15" customHeight="1">
      <c r="A214" s="5"/>
      <c r="B214" s="6"/>
    </row>
    <row r="215" spans="1:2" ht="15" customHeight="1">
      <c r="A215" s="5"/>
      <c r="B215" s="6"/>
    </row>
    <row r="216" spans="1:2" ht="15" customHeight="1">
      <c r="A216" s="5"/>
      <c r="B216" s="6"/>
    </row>
    <row r="217" spans="1:2" ht="15" customHeight="1">
      <c r="A217" s="5"/>
      <c r="B217" s="6"/>
    </row>
    <row r="218" spans="1:2" ht="15" customHeight="1">
      <c r="A218" s="5"/>
      <c r="B218" s="6"/>
    </row>
    <row r="219" spans="1:2" ht="15" customHeight="1">
      <c r="A219" s="5"/>
      <c r="B219" s="6"/>
    </row>
    <row r="220" spans="1:2" ht="15" customHeight="1">
      <c r="A220" s="5"/>
      <c r="B220" s="6"/>
    </row>
    <row r="221" spans="1:2" ht="15" customHeight="1">
      <c r="A221" s="5"/>
      <c r="B221" s="6"/>
    </row>
    <row r="222" spans="1:2" ht="15" customHeight="1">
      <c r="A222" s="5"/>
      <c r="B222" s="6"/>
    </row>
    <row r="223" spans="1:2" ht="15" customHeight="1">
      <c r="A223" s="5"/>
      <c r="B223" s="6"/>
    </row>
    <row r="224" spans="1:2" ht="15" customHeight="1">
      <c r="A224" s="5"/>
      <c r="B224" s="6"/>
    </row>
    <row r="225" spans="1:2" ht="15" customHeight="1">
      <c r="A225" s="5"/>
      <c r="B225" s="6"/>
    </row>
    <row r="226" spans="1:2" ht="15" customHeight="1">
      <c r="A226" s="5"/>
      <c r="B226" s="6"/>
    </row>
    <row r="227" spans="1:2" ht="15" customHeight="1">
      <c r="A227" s="5"/>
      <c r="B227" s="6"/>
    </row>
    <row r="228" spans="1:2" ht="15" customHeight="1">
      <c r="A228" s="5"/>
      <c r="B228" s="6"/>
    </row>
    <row r="229" spans="1:2" ht="15" customHeight="1">
      <c r="A229" s="5"/>
      <c r="B229" s="6"/>
    </row>
    <row r="230" spans="1:2" ht="15" customHeight="1">
      <c r="A230" s="5"/>
      <c r="B230" s="6"/>
    </row>
    <row r="231" spans="1:2" ht="15" customHeight="1">
      <c r="A231" s="5"/>
      <c r="B231" s="6"/>
    </row>
    <row r="232" spans="1:2" ht="15" customHeight="1">
      <c r="A232" s="5"/>
      <c r="B232" s="6"/>
    </row>
    <row r="233" spans="1:2" ht="15" customHeight="1">
      <c r="A233" s="5"/>
      <c r="B233" s="6"/>
    </row>
    <row r="234" spans="1:2" ht="15" customHeight="1">
      <c r="A234" s="5"/>
      <c r="B234" s="6"/>
    </row>
    <row r="235" spans="1:2" ht="15" customHeight="1">
      <c r="A235" s="5"/>
      <c r="B235" s="6"/>
    </row>
    <row r="236" spans="1:2" ht="15" customHeight="1">
      <c r="A236" s="5"/>
      <c r="B236" s="6"/>
    </row>
    <row r="237" spans="1:2" ht="15" customHeight="1">
      <c r="A237" s="5"/>
      <c r="B237" s="6"/>
    </row>
    <row r="238" spans="1:2" ht="15" customHeight="1">
      <c r="A238" s="5"/>
      <c r="B238" s="6"/>
    </row>
    <row r="239" spans="1:2" ht="15" customHeight="1">
      <c r="A239" s="5"/>
      <c r="B239" s="6"/>
    </row>
    <row r="240" spans="1:2" ht="15" customHeight="1">
      <c r="A240" s="5"/>
      <c r="B240" s="6"/>
    </row>
    <row r="241" spans="1:2" ht="15" customHeight="1">
      <c r="A241" s="5"/>
      <c r="B241" s="6"/>
    </row>
    <row r="242" spans="1:2" ht="15" customHeight="1">
      <c r="A242" s="5"/>
      <c r="B242" s="6"/>
    </row>
    <row r="243" spans="1:2" ht="15" customHeight="1">
      <c r="A243" s="5"/>
      <c r="B243" s="6"/>
    </row>
    <row r="244" spans="1:2" ht="15" customHeight="1">
      <c r="A244" s="5"/>
      <c r="B244" s="6"/>
    </row>
    <row r="245" spans="1:2" ht="15" customHeight="1">
      <c r="A245" s="5"/>
      <c r="B245" s="6"/>
    </row>
    <row r="246" spans="1:2" ht="15" customHeight="1">
      <c r="A246" s="5"/>
      <c r="B246" s="6"/>
    </row>
    <row r="247" spans="1:2" ht="15" customHeight="1">
      <c r="A247" s="5"/>
      <c r="B247" s="6"/>
    </row>
    <row r="248" spans="1:2" ht="15" customHeight="1">
      <c r="A248" s="5"/>
      <c r="B248" s="6"/>
    </row>
    <row r="249" spans="1:2" ht="15" customHeight="1">
      <c r="A249" s="5"/>
      <c r="B249" s="6"/>
    </row>
    <row r="250" spans="1:2" ht="15" customHeight="1">
      <c r="A250" s="5"/>
      <c r="B250" s="6"/>
    </row>
    <row r="251" spans="1:2" ht="15" customHeight="1">
      <c r="A251" s="5"/>
      <c r="B251" s="6"/>
    </row>
    <row r="252" spans="1:2" ht="15" customHeight="1">
      <c r="A252" s="5"/>
      <c r="B252" s="6"/>
    </row>
    <row r="253" spans="1:2" ht="15" customHeight="1">
      <c r="A253" s="5"/>
      <c r="B253" s="6"/>
    </row>
    <row r="254" spans="1:2" ht="15" customHeight="1">
      <c r="A254" s="5"/>
      <c r="B254" s="6"/>
    </row>
    <row r="255" spans="1:2" ht="15" customHeight="1">
      <c r="A255" s="5"/>
      <c r="B255" s="6"/>
    </row>
    <row r="256" spans="1:2" ht="15" customHeight="1">
      <c r="A256" s="5"/>
      <c r="B256" s="6"/>
    </row>
    <row r="257" spans="1:2" ht="15" customHeight="1">
      <c r="A257" s="5"/>
      <c r="B257" s="6"/>
    </row>
    <row r="258" spans="1:2" ht="15" customHeight="1">
      <c r="A258" s="5"/>
      <c r="B258" s="6"/>
    </row>
    <row r="259" spans="1:2" ht="15" customHeight="1">
      <c r="A259" s="5"/>
      <c r="B259" s="6"/>
    </row>
    <row r="260" spans="1:2" ht="15" customHeight="1">
      <c r="A260" s="5"/>
      <c r="B260" s="6"/>
    </row>
    <row r="261" spans="1:2" ht="15" customHeight="1">
      <c r="A261" s="5"/>
      <c r="B261" s="6"/>
    </row>
    <row r="262" spans="1:2" ht="15" customHeight="1">
      <c r="A262" s="5"/>
      <c r="B262" s="6"/>
    </row>
    <row r="263" spans="1:2" ht="15" customHeight="1">
      <c r="A263" s="5"/>
      <c r="B263" s="6"/>
    </row>
    <row r="264" spans="1:2" ht="15" customHeight="1">
      <c r="A264" s="5"/>
      <c r="B264" s="6"/>
    </row>
    <row r="265" spans="1:2" ht="15" customHeight="1">
      <c r="A265" s="5"/>
      <c r="B265" s="6"/>
    </row>
    <row r="266" spans="1:2" ht="15" customHeight="1">
      <c r="A266" s="5"/>
      <c r="B266" s="6"/>
    </row>
    <row r="267" spans="1:2" ht="15" customHeight="1">
      <c r="A267" s="5"/>
      <c r="B267" s="6"/>
    </row>
    <row r="268" spans="1:2" ht="15" customHeight="1">
      <c r="A268" s="5"/>
      <c r="B268" s="6"/>
    </row>
    <row r="269" spans="1:2" ht="15" customHeight="1">
      <c r="A269" s="5"/>
      <c r="B269" s="6"/>
    </row>
    <row r="270" spans="1:2" ht="15" customHeight="1">
      <c r="A270" s="5"/>
      <c r="B270" s="6"/>
    </row>
    <row r="271" spans="1:2" ht="15" customHeight="1">
      <c r="A271" s="5"/>
      <c r="B271" s="6"/>
    </row>
    <row r="272" spans="1:2" ht="15" customHeight="1">
      <c r="A272" s="5"/>
      <c r="B272" s="6"/>
    </row>
    <row r="273" spans="1:2" ht="15" customHeight="1">
      <c r="A273" s="5"/>
      <c r="B273" s="6"/>
    </row>
    <row r="274" spans="1:2" ht="15" customHeight="1">
      <c r="A274" s="5"/>
      <c r="B274" s="6"/>
    </row>
    <row r="275" spans="1:2" ht="15" customHeight="1">
      <c r="A275" s="5"/>
      <c r="B275" s="6"/>
    </row>
    <row r="276" spans="1:2" ht="15" customHeight="1">
      <c r="A276" s="5"/>
      <c r="B276" s="6"/>
    </row>
    <row r="277" spans="1:2" ht="15" customHeight="1">
      <c r="A277" s="5"/>
      <c r="B277" s="6"/>
    </row>
    <row r="278" spans="1:2" ht="15" customHeight="1">
      <c r="A278" s="5"/>
      <c r="B278" s="6"/>
    </row>
    <row r="279" spans="1:2" ht="15" customHeight="1">
      <c r="A279" s="5"/>
      <c r="B279" s="6"/>
    </row>
    <row r="280" spans="1:2" ht="15" customHeight="1">
      <c r="A280" s="5"/>
      <c r="B280" s="6"/>
    </row>
    <row r="281" spans="1:2" ht="15" customHeight="1">
      <c r="A281" s="5"/>
      <c r="B281" s="6"/>
    </row>
    <row r="282" spans="1:2" ht="15" customHeight="1">
      <c r="A282" s="5"/>
      <c r="B282" s="6"/>
    </row>
    <row r="283" spans="1:2" ht="15" customHeight="1">
      <c r="A283" s="5"/>
      <c r="B283" s="6"/>
    </row>
    <row r="284" spans="1:2" ht="15" customHeight="1">
      <c r="A284" s="5"/>
      <c r="B284" s="6"/>
    </row>
    <row r="285" spans="1:2" ht="15" customHeight="1">
      <c r="A285" s="5"/>
      <c r="B285" s="6"/>
    </row>
    <row r="286" spans="1:2" ht="15" customHeight="1">
      <c r="A286" s="5"/>
      <c r="B286" s="6"/>
    </row>
    <row r="287" spans="1:2" ht="15" customHeight="1">
      <c r="A287" s="5"/>
      <c r="B287" s="6"/>
    </row>
    <row r="288" spans="1:2" ht="15" customHeight="1">
      <c r="A288" s="5"/>
      <c r="B288" s="6"/>
    </row>
    <row r="289" spans="1:2" ht="15" customHeight="1">
      <c r="A289" s="5"/>
      <c r="B289" s="6"/>
    </row>
    <row r="290" spans="1:2" ht="15" customHeight="1">
      <c r="A290" s="5"/>
      <c r="B290" s="6"/>
    </row>
    <row r="291" spans="1:2" ht="15" customHeight="1">
      <c r="A291" s="5"/>
      <c r="B291" s="6"/>
    </row>
    <row r="292" spans="1:2" ht="15" customHeight="1">
      <c r="A292" s="5"/>
      <c r="B292" s="6"/>
    </row>
    <row r="293" spans="1:2" ht="15" customHeight="1">
      <c r="A293" s="5"/>
      <c r="B293" s="6"/>
    </row>
    <row r="294" spans="1:2" ht="15" customHeight="1">
      <c r="A294" s="5"/>
      <c r="B294" s="6"/>
    </row>
    <row r="295" spans="1:2" ht="15" customHeight="1">
      <c r="A295" s="5"/>
      <c r="B295" s="6"/>
    </row>
    <row r="296" spans="1:2" ht="15" customHeight="1">
      <c r="A296" s="5"/>
      <c r="B296" s="6"/>
    </row>
    <row r="297" spans="1:2" ht="15" customHeight="1">
      <c r="A297" s="5"/>
      <c r="B297" s="6"/>
    </row>
    <row r="298" spans="1:2" ht="15" customHeight="1">
      <c r="A298" s="5"/>
      <c r="B298" s="6"/>
    </row>
    <row r="299" spans="1:2" ht="15" customHeight="1">
      <c r="A299" s="5"/>
      <c r="B299" s="6"/>
    </row>
    <row r="300" spans="1:2" ht="15" customHeight="1">
      <c r="A300" s="5"/>
      <c r="B300" s="6"/>
    </row>
    <row r="301" spans="1:2" ht="15" customHeight="1">
      <c r="A301" s="5"/>
      <c r="B301" s="6"/>
    </row>
    <row r="302" spans="1:2" ht="15" customHeight="1">
      <c r="A302" s="5"/>
      <c r="B302" s="6"/>
    </row>
    <row r="303" spans="1:2" ht="15" customHeight="1">
      <c r="A303" s="5"/>
      <c r="B303" s="6"/>
    </row>
    <row r="304" spans="1:2" ht="15" customHeight="1">
      <c r="A304" s="5"/>
      <c r="B304" s="6"/>
    </row>
    <row r="305" spans="1:2" ht="15" customHeight="1">
      <c r="A305" s="5"/>
      <c r="B305" s="6"/>
    </row>
    <row r="306" spans="1:2" ht="15" customHeight="1">
      <c r="A306" s="5"/>
      <c r="B306" s="6"/>
    </row>
    <row r="307" spans="1:2" ht="15" customHeight="1">
      <c r="A307" s="5"/>
      <c r="B307" s="6"/>
    </row>
    <row r="308" spans="1:2" ht="15" customHeight="1">
      <c r="A308" s="5"/>
      <c r="B308" s="6"/>
    </row>
    <row r="309" spans="1:2" ht="15" customHeight="1">
      <c r="A309" s="5"/>
      <c r="B309" s="6"/>
    </row>
    <row r="310" spans="1:2" ht="15" customHeight="1">
      <c r="A310" s="5"/>
      <c r="B310" s="6"/>
    </row>
    <row r="311" spans="1:2" ht="15" customHeight="1">
      <c r="A311" s="5"/>
      <c r="B311" s="6"/>
    </row>
    <row r="312" spans="1:2" ht="15" customHeight="1">
      <c r="A312" s="5"/>
      <c r="B312" s="6"/>
    </row>
    <row r="313" spans="1:2" ht="15" customHeight="1">
      <c r="A313" s="5"/>
      <c r="B313" s="6"/>
    </row>
    <row r="314" spans="1:2" ht="15" customHeight="1">
      <c r="A314" s="5"/>
      <c r="B314" s="6"/>
    </row>
    <row r="315" spans="1:2" ht="15" customHeight="1">
      <c r="A315" s="5"/>
      <c r="B315" s="6"/>
    </row>
    <row r="316" spans="1:2" ht="15" customHeight="1">
      <c r="A316" s="5"/>
      <c r="B316" s="6"/>
    </row>
    <row r="317" spans="1:2" ht="15" customHeight="1">
      <c r="A317" s="5"/>
      <c r="B317" s="6"/>
    </row>
    <row r="318" spans="1:2" ht="15" customHeight="1">
      <c r="A318" s="5"/>
      <c r="B318" s="6"/>
    </row>
    <row r="319" spans="1:2" ht="15" customHeight="1">
      <c r="A319" s="5"/>
      <c r="B319" s="6"/>
    </row>
    <row r="320" spans="1:2" ht="15" customHeight="1">
      <c r="A320" s="5"/>
      <c r="B320" s="6"/>
    </row>
    <row r="321" spans="1:2" ht="15" customHeight="1">
      <c r="A321" s="5"/>
      <c r="B321" s="6"/>
    </row>
    <row r="322" spans="1:2" ht="15" customHeight="1">
      <c r="A322" s="5"/>
      <c r="B322" s="6"/>
    </row>
    <row r="323" spans="1:2" ht="15" customHeight="1">
      <c r="A323" s="5"/>
      <c r="B323" s="6"/>
    </row>
    <row r="324" spans="1:2" ht="15" customHeight="1">
      <c r="A324" s="5"/>
      <c r="B324" s="6"/>
    </row>
    <row r="325" spans="1:2" ht="15" customHeight="1">
      <c r="A325" s="5"/>
      <c r="B325" s="6"/>
    </row>
    <row r="326" spans="1:2" ht="15" customHeight="1">
      <c r="A326" s="5"/>
      <c r="B326" s="6"/>
    </row>
    <row r="327" spans="1:2" ht="15" customHeight="1">
      <c r="A327" s="5"/>
      <c r="B327" s="6"/>
    </row>
    <row r="328" spans="1:2" ht="15" customHeight="1">
      <c r="A328" s="5"/>
      <c r="B328" s="6"/>
    </row>
    <row r="329" spans="1:2" ht="15" customHeight="1">
      <c r="A329" s="5"/>
      <c r="B329" s="6"/>
    </row>
    <row r="330" spans="1:2" ht="15" customHeight="1">
      <c r="A330" s="5"/>
      <c r="B330" s="6"/>
    </row>
    <row r="331" spans="1:2" ht="15" customHeight="1">
      <c r="A331" s="5"/>
      <c r="B331" s="6"/>
    </row>
    <row r="332" spans="1:2" ht="15" customHeight="1">
      <c r="A332" s="5"/>
      <c r="B332" s="6"/>
    </row>
    <row r="333" spans="1:2" ht="15" customHeight="1">
      <c r="A333" s="5"/>
      <c r="B333" s="6"/>
    </row>
    <row r="334" spans="1:2" ht="15" customHeight="1">
      <c r="A334" s="5"/>
      <c r="B334" s="6"/>
    </row>
    <row r="335" spans="1:2" ht="15" customHeight="1">
      <c r="A335" s="5"/>
      <c r="B335" s="6"/>
    </row>
    <row r="336" spans="1:2" ht="15" customHeight="1">
      <c r="A336" s="5"/>
      <c r="B336" s="6"/>
    </row>
    <row r="337" spans="1:2" ht="15" customHeight="1">
      <c r="A337" s="5"/>
      <c r="B337" s="6"/>
    </row>
    <row r="338" spans="1:2" ht="15" customHeight="1">
      <c r="A338" s="5"/>
      <c r="B338" s="6"/>
    </row>
    <row r="339" spans="1:2" ht="15" customHeight="1">
      <c r="A339" s="5"/>
      <c r="B339" s="6"/>
    </row>
    <row r="340" spans="1:2" ht="15" customHeight="1">
      <c r="A340" s="5"/>
      <c r="B340" s="6"/>
    </row>
    <row r="341" spans="1:2" ht="15" customHeight="1">
      <c r="A341" s="5"/>
      <c r="B341" s="6"/>
    </row>
    <row r="342" spans="1:2" ht="15" customHeight="1">
      <c r="A342" s="5"/>
      <c r="B342" s="6"/>
    </row>
    <row r="343" spans="1:2" ht="15" customHeight="1">
      <c r="A343" s="5"/>
      <c r="B343" s="6"/>
    </row>
    <row r="344" spans="1:2" ht="15" customHeight="1">
      <c r="A344" s="5"/>
      <c r="B344" s="6"/>
    </row>
    <row r="345" spans="1:2" ht="15" customHeight="1">
      <c r="A345" s="5"/>
      <c r="B345" s="6"/>
    </row>
    <row r="346" spans="1:2" ht="15" customHeight="1">
      <c r="A346" s="5"/>
      <c r="B346" s="6"/>
    </row>
    <row r="347" spans="1:2" ht="15" customHeight="1">
      <c r="A347" s="5"/>
      <c r="B347" s="6"/>
    </row>
    <row r="348" spans="1:2" ht="1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2"/>
  <sheetViews>
    <sheetView topLeftCell="A33" workbookViewId="0">
      <selection activeCell="A51" sqref="A51"/>
    </sheetView>
  </sheetViews>
  <sheetFormatPr defaultRowHeight="15"/>
  <cols>
    <col min="1" max="1" width="35" style="23" customWidth="1"/>
    <col min="2" max="2" width="17.28515625" style="23" customWidth="1"/>
    <col min="4" max="4" width="9.140625" style="36"/>
  </cols>
  <sheetData>
    <row r="1" spans="1:4">
      <c r="A1" s="1" t="s">
        <v>10</v>
      </c>
      <c r="B1" s="1" t="s">
        <v>0</v>
      </c>
    </row>
    <row r="2" spans="1:4" ht="15" customHeight="1">
      <c r="A2" s="10" t="s">
        <v>105</v>
      </c>
      <c r="B2" s="20">
        <v>334500000</v>
      </c>
      <c r="D2" s="36" t="str">
        <f>A2</f>
        <v>A&amp;B LIVE</v>
      </c>
    </row>
    <row r="3" spans="1:4" ht="15" customHeight="1">
      <c r="A3" s="24" t="s">
        <v>100</v>
      </c>
      <c r="B3" s="25">
        <v>8900000</v>
      </c>
      <c r="D3" s="36" t="str">
        <f t="shared" ref="D3:D63" si="0">A3</f>
        <v>«Ахбар аль-Халидж» («Новости Залива»)</v>
      </c>
    </row>
    <row r="4" spans="1:4" ht="15" customHeight="1">
      <c r="A4" s="24" t="s">
        <v>94</v>
      </c>
      <c r="B4" s="25">
        <v>16600000</v>
      </c>
      <c r="D4" s="36" t="str">
        <f t="shared" si="0"/>
        <v>Bahamas Observer of Soccer</v>
      </c>
    </row>
    <row r="5" spans="1:4" ht="15" customHeight="1">
      <c r="A5" s="24" t="s">
        <v>64</v>
      </c>
      <c r="B5" s="25">
        <v>230800000</v>
      </c>
      <c r="D5" s="36" t="str">
        <f t="shared" si="0"/>
        <v>BosPress</v>
      </c>
    </row>
    <row r="6" spans="1:4" ht="15" customHeight="1">
      <c r="A6" s="24" t="s">
        <v>54</v>
      </c>
      <c r="B6" s="25">
        <v>20500000</v>
      </c>
      <c r="D6" s="36" t="str">
        <f t="shared" si="0"/>
        <v>Budapest Sport</v>
      </c>
    </row>
    <row r="7" spans="1:4" ht="15" customHeight="1">
      <c r="A7" s="24" t="s">
        <v>40</v>
      </c>
      <c r="B7" s="25">
        <v>215200000</v>
      </c>
      <c r="D7" s="36" t="str">
        <f t="shared" si="0"/>
        <v>Caribbean Original Football Edition</v>
      </c>
    </row>
    <row r="8" spans="1:4" ht="15" customHeight="1">
      <c r="A8" s="24" t="s">
        <v>86</v>
      </c>
      <c r="B8" s="25">
        <v>40500000</v>
      </c>
      <c r="D8" s="36" t="str">
        <f t="shared" si="0"/>
        <v>Costa Rica de Futbol</v>
      </c>
    </row>
    <row r="9" spans="1:4" ht="15" customHeight="1">
      <c r="A9" s="24" t="s">
        <v>104</v>
      </c>
      <c r="B9" s="25">
        <v>1600000</v>
      </c>
      <c r="D9" s="36" t="str">
        <f t="shared" si="0"/>
        <v>El major de futbol en Puerto-Rico</v>
      </c>
    </row>
    <row r="10" spans="1:4" ht="15" customHeight="1">
      <c r="A10" s="24" t="s">
        <v>62</v>
      </c>
      <c r="B10" s="25">
        <v>126200000</v>
      </c>
      <c r="D10" s="36" t="str">
        <f t="shared" si="0"/>
        <v>Football Island</v>
      </c>
    </row>
    <row r="11" spans="1:4" ht="15" customHeight="1">
      <c r="A11" s="24" t="s">
        <v>73</v>
      </c>
      <c r="B11" s="25">
        <v>98400000</v>
      </c>
      <c r="D11" s="36" t="str">
        <f t="shared" si="0"/>
        <v>Futbolli Shqiptar</v>
      </c>
    </row>
    <row r="12" spans="1:4" ht="15" customHeight="1">
      <c r="A12" s="24" t="s">
        <v>99</v>
      </c>
      <c r="B12" s="25">
        <v>9300000</v>
      </c>
      <c r="D12" s="36" t="str">
        <f t="shared" si="0"/>
        <v>Gambia GOAL!</v>
      </c>
    </row>
    <row r="13" spans="1:4" ht="15" customHeight="1">
      <c r="A13" s="24" t="s">
        <v>21</v>
      </c>
      <c r="B13" s="25">
        <v>101300000</v>
      </c>
      <c r="D13" s="36" t="str">
        <f t="shared" si="0"/>
        <v>Golazo</v>
      </c>
    </row>
    <row r="14" spans="1:4" ht="15" customHeight="1">
      <c r="A14" s="24" t="s">
        <v>174</v>
      </c>
      <c r="B14" s="25">
        <v>249100000</v>
      </c>
      <c r="D14" s="36" t="str">
        <f t="shared" si="0"/>
        <v>Golazo review</v>
      </c>
    </row>
    <row r="15" spans="1:4" ht="15" customHeight="1">
      <c r="A15" s="24" t="s">
        <v>25</v>
      </c>
      <c r="B15" s="25">
        <v>18400000</v>
      </c>
      <c r="D15" s="36" t="str">
        <f t="shared" si="0"/>
        <v>Grand Football</v>
      </c>
    </row>
    <row r="16" spans="1:4" ht="15" customHeight="1">
      <c r="A16" s="24" t="s">
        <v>69</v>
      </c>
      <c r="B16" s="25">
        <v>143600000</v>
      </c>
      <c r="D16" s="36" t="str">
        <f t="shared" si="0"/>
        <v>Guategoal</v>
      </c>
    </row>
    <row r="17" spans="1:4" ht="15" customHeight="1">
      <c r="A17" s="24" t="s">
        <v>71</v>
      </c>
      <c r="B17" s="25">
        <v>118200000</v>
      </c>
      <c r="D17" s="36" t="str">
        <f t="shared" si="0"/>
        <v>Guinea-Bissau Press</v>
      </c>
    </row>
    <row r="18" spans="1:4" ht="15" customHeight="1">
      <c r="A18" s="24" t="s">
        <v>37</v>
      </c>
      <c r="B18" s="25">
        <v>44700000</v>
      </c>
      <c r="D18" s="36" t="str">
        <f t="shared" si="0"/>
        <v>Journal officiel de Guinee - 2</v>
      </c>
    </row>
    <row r="19" spans="1:4" ht="15" customHeight="1">
      <c r="A19" s="24" t="s">
        <v>93</v>
      </c>
      <c r="B19" s="25">
        <v>20300000</v>
      </c>
      <c r="D19" s="36" t="str">
        <f t="shared" si="0"/>
        <v>Kinya Mateka</v>
      </c>
    </row>
    <row r="20" spans="1:4" ht="15" customHeight="1">
      <c r="A20" s="24" t="s">
        <v>41</v>
      </c>
      <c r="B20" s="25">
        <v>215600000</v>
      </c>
      <c r="D20" s="36" t="str">
        <f t="shared" si="0"/>
        <v>L’Aube Nouvelle</v>
      </c>
    </row>
    <row r="21" spans="1:4" ht="15" customHeight="1">
      <c r="A21" s="24" t="s">
        <v>65</v>
      </c>
      <c r="B21" s="25">
        <v>268700000</v>
      </c>
      <c r="D21" s="36" t="str">
        <f t="shared" si="0"/>
        <v>La Gazzetta dello Sport</v>
      </c>
    </row>
    <row r="22" spans="1:4" ht="15" customHeight="1">
      <c r="A22" s="24" t="s">
        <v>76</v>
      </c>
      <c r="B22" s="25">
        <v>89000000</v>
      </c>
      <c r="D22" s="36" t="str">
        <f t="shared" si="0"/>
        <v>Laos Football</v>
      </c>
    </row>
    <row r="23" spans="1:4" ht="15" customHeight="1">
      <c r="A23" s="24" t="s">
        <v>108</v>
      </c>
      <c r="B23" s="25">
        <v>147500000</v>
      </c>
      <c r="D23" s="36" t="str">
        <f t="shared" si="0"/>
        <v>Le Samoa Football</v>
      </c>
    </row>
    <row r="24" spans="1:4" ht="15" customHeight="1">
      <c r="A24" s="24" t="s">
        <v>75</v>
      </c>
      <c r="B24" s="25">
        <v>97000000</v>
      </c>
      <c r="D24" s="36" t="str">
        <f t="shared" si="0"/>
        <v>Mozambola Zine</v>
      </c>
    </row>
    <row r="25" spans="1:4" ht="15" customHeight="1">
      <c r="A25" s="24" t="s">
        <v>88</v>
      </c>
      <c r="B25" s="25">
        <v>34400000</v>
      </c>
      <c r="D25" s="36" t="str">
        <f t="shared" si="0"/>
        <v>National team</v>
      </c>
    </row>
    <row r="26" spans="1:4" ht="15" customHeight="1">
      <c r="A26" s="24" t="s">
        <v>102</v>
      </c>
      <c r="B26" s="25">
        <v>5700000</v>
      </c>
      <c r="D26" s="36" t="str">
        <f t="shared" si="0"/>
        <v>Nepali Booter</v>
      </c>
    </row>
    <row r="27" spans="1:4" ht="15" customHeight="1">
      <c r="A27" s="24" t="s">
        <v>101</v>
      </c>
      <c r="B27" s="25">
        <v>6500000</v>
      </c>
      <c r="D27" s="36" t="str">
        <f t="shared" si="0"/>
        <v>NIGER NEWS</v>
      </c>
    </row>
    <row r="28" spans="1:4" ht="15" customHeight="1">
      <c r="A28" s="24" t="s">
        <v>17</v>
      </c>
      <c r="B28" s="25">
        <v>93400000</v>
      </c>
      <c r="D28" s="36" t="str">
        <f t="shared" si="0"/>
        <v>Oman Football News</v>
      </c>
    </row>
    <row r="29" spans="1:4" ht="15" customHeight="1">
      <c r="A29" s="24" t="s">
        <v>67</v>
      </c>
      <c r="B29" s="25">
        <v>198200000</v>
      </c>
      <c r="D29" s="36" t="str">
        <f t="shared" si="0"/>
        <v>proAfrica</v>
      </c>
    </row>
    <row r="30" spans="1:4" ht="15" customHeight="1">
      <c r="A30" s="33" t="s">
        <v>114</v>
      </c>
      <c r="B30" s="25">
        <v>88200000</v>
      </c>
      <c r="D30" s="36" t="str">
        <f t="shared" si="0"/>
        <v>Republica de Chile</v>
      </c>
    </row>
    <row r="31" spans="1:4" ht="15" customHeight="1">
      <c r="A31" s="24" t="s">
        <v>204</v>
      </c>
      <c r="B31" s="25">
        <v>47200000</v>
      </c>
      <c r="D31" s="36" t="str">
        <f t="shared" si="0"/>
        <v>Senegalfoot</v>
      </c>
    </row>
    <row r="32" spans="1:4" ht="15" customHeight="1">
      <c r="A32" s="24" t="s">
        <v>35</v>
      </c>
      <c r="B32" s="25">
        <v>89700000</v>
      </c>
      <c r="D32" s="36" t="str">
        <f t="shared" si="0"/>
        <v>Siyinqaba Magazine</v>
      </c>
    </row>
    <row r="33" spans="1:4" ht="15" customHeight="1">
      <c r="A33" s="24" t="s">
        <v>98</v>
      </c>
      <c r="B33" s="25">
        <v>10600000</v>
      </c>
      <c r="D33" s="36" t="str">
        <f t="shared" si="0"/>
        <v>Socceroos</v>
      </c>
    </row>
    <row r="34" spans="1:4" ht="15" customHeight="1">
      <c r="A34" s="24" t="s">
        <v>95</v>
      </c>
      <c r="B34" s="25">
        <v>14000000</v>
      </c>
      <c r="D34" s="36" t="str">
        <f t="shared" si="0"/>
        <v>Sport Illustrated/Soccer</v>
      </c>
    </row>
    <row r="35" spans="1:4" ht="15" customHeight="1">
      <c r="A35" s="24" t="s">
        <v>68</v>
      </c>
      <c r="B35" s="25">
        <v>146800000</v>
      </c>
      <c r="D35" s="36" t="str">
        <f t="shared" si="0"/>
        <v>The Caribbean Football Empire</v>
      </c>
    </row>
    <row r="36" spans="1:4" ht="15" customHeight="1">
      <c r="A36" s="24" t="s">
        <v>90</v>
      </c>
      <c r="B36" s="25">
        <v>28700000</v>
      </c>
      <c r="D36" s="36" t="str">
        <f t="shared" si="0"/>
        <v>The Kenyan Times</v>
      </c>
    </row>
    <row r="37" spans="1:4" ht="15" customHeight="1">
      <c r="A37" s="24" t="s">
        <v>78</v>
      </c>
      <c r="B37" s="25">
        <v>91900000</v>
      </c>
      <c r="D37" s="36" t="str">
        <f t="shared" si="0"/>
        <v>The Rising Sun News</v>
      </c>
    </row>
    <row r="38" spans="1:4" ht="15" customHeight="1">
      <c r="A38" s="24" t="s">
        <v>74</v>
      </c>
      <c r="B38" s="25">
        <v>117800000</v>
      </c>
      <c r="D38" s="36" t="str">
        <f t="shared" si="0"/>
        <v>The Royal Gazette</v>
      </c>
    </row>
    <row r="39" spans="1:4" ht="15" customHeight="1">
      <c r="A39" s="24" t="s">
        <v>97</v>
      </c>
      <c r="B39" s="25">
        <v>13300000</v>
      </c>
      <c r="D39" s="36" t="str">
        <f t="shared" si="0"/>
        <v>Uhuru na Umoja</v>
      </c>
    </row>
    <row r="40" spans="1:4" ht="15" customHeight="1">
      <c r="A40" s="24" t="s">
        <v>87</v>
      </c>
      <c r="B40" s="25">
        <v>35500000</v>
      </c>
      <c r="D40" s="36" t="str">
        <f t="shared" si="0"/>
        <v>USSR</v>
      </c>
    </row>
    <row r="41" spans="1:4" ht="15" customHeight="1">
      <c r="A41" s="24" t="s">
        <v>84</v>
      </c>
      <c r="B41" s="25">
        <v>51100000</v>
      </c>
      <c r="D41" s="36" t="str">
        <f t="shared" si="0"/>
        <v>VanuafOOt</v>
      </c>
    </row>
    <row r="42" spans="1:4" ht="15" customHeight="1">
      <c r="A42" s="24" t="s">
        <v>85</v>
      </c>
      <c r="B42" s="25">
        <v>43100000</v>
      </c>
      <c r="D42" s="36" t="str">
        <f t="shared" si="0"/>
        <v>Venezuela Futbol Report</v>
      </c>
    </row>
    <row r="43" spans="1:4" ht="15" customHeight="1">
      <c r="A43" s="24" t="s">
        <v>70</v>
      </c>
      <c r="B43" s="25">
        <v>130100000</v>
      </c>
      <c r="D43" s="36" t="str">
        <f t="shared" si="0"/>
        <v>VIF Life</v>
      </c>
    </row>
    <row r="44" spans="1:4" ht="15" customHeight="1">
      <c r="A44" s="24" t="s">
        <v>79</v>
      </c>
      <c r="B44" s="25">
        <v>73900000</v>
      </c>
      <c r="D44" s="36" t="str">
        <f t="shared" si="0"/>
        <v>Yemen football</v>
      </c>
    </row>
    <row r="45" spans="1:4" ht="15" customHeight="1">
      <c r="A45" s="24" t="s">
        <v>66</v>
      </c>
      <c r="B45" s="25">
        <v>197100000</v>
      </c>
      <c r="D45" s="36" t="str">
        <f t="shared" si="0"/>
        <v>Африка</v>
      </c>
    </row>
    <row r="46" spans="1:4" ht="15" customHeight="1">
      <c r="A46" s="24" t="s">
        <v>89</v>
      </c>
      <c r="B46" s="25">
        <v>31800000</v>
      </c>
      <c r="D46" s="36" t="str">
        <f t="shared" si="0"/>
        <v>Балканский удар</v>
      </c>
    </row>
    <row r="47" spans="1:4" ht="15" customHeight="1">
      <c r="A47" s="24" t="s">
        <v>96</v>
      </c>
      <c r="B47" s="25">
        <v>14000000</v>
      </c>
      <c r="D47" s="36" t="str">
        <f t="shared" si="0"/>
        <v>Джамбия</v>
      </c>
    </row>
    <row r="48" spans="1:4" ht="15" customHeight="1">
      <c r="A48" s="24" t="s">
        <v>77</v>
      </c>
      <c r="B48" s="25">
        <v>86100000</v>
      </c>
      <c r="D48" s="36" t="str">
        <f t="shared" si="0"/>
        <v>Доминиканский вестник</v>
      </c>
    </row>
    <row r="49" spans="1:4" ht="15" customHeight="1">
      <c r="A49" s="24" t="s">
        <v>19</v>
      </c>
      <c r="B49" s="25">
        <v>86200000</v>
      </c>
      <c r="D49" s="36" t="str">
        <f t="shared" si="0"/>
        <v>Земля Обетованная</v>
      </c>
    </row>
    <row r="50" spans="1:4" ht="15" customHeight="1">
      <c r="A50" s="24" t="s">
        <v>169</v>
      </c>
      <c r="B50" s="25">
        <v>19300000</v>
      </c>
      <c r="D50" s="36" t="str">
        <f t="shared" si="0"/>
        <v>КАТОК</v>
      </c>
    </row>
    <row r="51" spans="1:4" ht="15" customHeight="1">
      <c r="A51" s="24" t="s">
        <v>63</v>
      </c>
      <c r="B51" s="25">
        <v>301800000</v>
      </c>
      <c r="D51" s="36" t="str">
        <f t="shared" si="0"/>
        <v>Латвия FOOTBALLNEWS</v>
      </c>
    </row>
    <row r="52" spans="1:4" ht="15" customHeight="1">
      <c r="A52" s="24" t="s">
        <v>83</v>
      </c>
      <c r="B52" s="25">
        <v>54400000</v>
      </c>
      <c r="D52" s="36" t="str">
        <f t="shared" si="0"/>
        <v>Мартиника. Вторая смена</v>
      </c>
    </row>
    <row r="53" spans="1:4" ht="15" customHeight="1">
      <c r="A53" s="24" t="s">
        <v>103</v>
      </c>
      <c r="B53" s="25">
        <v>2400000</v>
      </c>
      <c r="D53" s="36" t="str">
        <f t="shared" si="0"/>
        <v>Океания</v>
      </c>
    </row>
    <row r="54" spans="1:4" ht="15" customHeight="1">
      <c r="A54" s="24" t="s">
        <v>14</v>
      </c>
      <c r="B54" s="25">
        <v>112000000</v>
      </c>
      <c r="D54" s="36" t="str">
        <f t="shared" si="0"/>
        <v>Пас на Остров</v>
      </c>
    </row>
    <row r="55" spans="1:4" ht="15" customHeight="1">
      <c r="A55" s="24" t="s">
        <v>82</v>
      </c>
      <c r="B55" s="25">
        <v>56900000</v>
      </c>
      <c r="D55" s="36" t="str">
        <f t="shared" si="0"/>
        <v>Пас на Остров- ревю</v>
      </c>
    </row>
    <row r="56" spans="1:4" ht="15" customHeight="1">
      <c r="A56" s="24" t="s">
        <v>81</v>
      </c>
      <c r="B56" s="25">
        <v>68100000</v>
      </c>
      <c r="D56" s="36" t="str">
        <f t="shared" si="0"/>
        <v>ПРОФУТБОЛ</v>
      </c>
    </row>
    <row r="57" spans="1:4" ht="15" customHeight="1">
      <c r="A57" s="24" t="s">
        <v>91</v>
      </c>
      <c r="B57" s="25">
        <v>26800000</v>
      </c>
      <c r="D57" s="36" t="str">
        <f t="shared" si="0"/>
        <v>РИД МЭН</v>
      </c>
    </row>
    <row r="58" spans="1:4" ht="15" customHeight="1">
      <c r="A58" s="24" t="s">
        <v>80</v>
      </c>
      <c r="B58" s="25">
        <v>73700000</v>
      </c>
      <c r="D58" s="36" t="str">
        <f t="shared" si="0"/>
        <v>Таджикский футбол</v>
      </c>
    </row>
    <row r="59" spans="1:4" ht="15" customHeight="1">
      <c r="A59" s="24" t="s">
        <v>92</v>
      </c>
      <c r="B59" s="25">
        <v>26600000</v>
      </c>
      <c r="D59" s="36" t="str">
        <f t="shared" si="0"/>
        <v>Узун-кулак</v>
      </c>
    </row>
    <row r="60" spans="1:4" ht="15" customHeight="1">
      <c r="A60" s="24" t="s">
        <v>38</v>
      </c>
      <c r="B60" s="25">
        <v>143000000</v>
      </c>
      <c r="D60" s="36" t="str">
        <f t="shared" si="0"/>
        <v>Футбол под Микроскопом</v>
      </c>
    </row>
    <row r="61" spans="1:4" ht="15" customHeight="1">
      <c r="A61" s="24" t="s">
        <v>72</v>
      </c>
      <c r="B61" s="25">
        <v>119800000</v>
      </c>
      <c r="D61" s="36" t="str">
        <f t="shared" si="0"/>
        <v>Хет-трик</v>
      </c>
    </row>
    <row r="62" spans="1:4" ht="15" customHeight="1">
      <c r="A62" s="24" t="s">
        <v>46</v>
      </c>
      <c r="B62" s="25">
        <v>9300000</v>
      </c>
      <c r="D62" s="36" t="str">
        <f t="shared" si="0"/>
        <v>Хроники Эквадора</v>
      </c>
    </row>
    <row r="63" spans="1:4" ht="15" customHeight="1">
      <c r="A63" s="24" t="s">
        <v>173</v>
      </c>
      <c r="B63" s="25">
        <v>224600000</v>
      </c>
      <c r="D63" s="36" t="str">
        <f t="shared" si="0"/>
        <v>ЦАРский футбол</v>
      </c>
    </row>
    <row r="64" spans="1:4" ht="15" customHeight="1"/>
    <row r="65" spans="2:2" ht="15" customHeight="1">
      <c r="B65" s="55">
        <f>SUM(B2:B63)</f>
        <v>5589900000</v>
      </c>
    </row>
    <row r="66" spans="2:2" ht="15" customHeight="1"/>
    <row r="67" spans="2:2" ht="15" customHeight="1"/>
    <row r="68" spans="2:2" ht="15" customHeight="1"/>
    <row r="69" spans="2:2" ht="15" customHeight="1"/>
    <row r="70" spans="2:2" ht="15" customHeight="1"/>
    <row r="71" spans="2:2" ht="15" customHeight="1"/>
    <row r="72" spans="2:2" ht="15" customHeight="1"/>
    <row r="73" spans="2:2" ht="15" customHeight="1"/>
    <row r="74" spans="2:2" ht="15" customHeight="1"/>
    <row r="75" spans="2:2" ht="15" customHeight="1"/>
    <row r="76" spans="2:2" ht="15" customHeight="1"/>
    <row r="77" spans="2:2" ht="15" customHeight="1"/>
    <row r="78" spans="2:2" ht="15" customHeight="1"/>
    <row r="79" spans="2:2" ht="15" customHeight="1"/>
    <row r="80" spans="2:2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</sheetData>
  <sortState ref="A3:B63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topLeftCell="A26" workbookViewId="0">
      <selection activeCell="A46" sqref="A46"/>
    </sheetView>
  </sheetViews>
  <sheetFormatPr defaultRowHeight="15"/>
  <cols>
    <col min="1" max="1" width="33.42578125" style="23" customWidth="1"/>
    <col min="2" max="2" width="21.42578125" style="23" customWidth="1"/>
    <col min="4" max="4" width="9.140625" style="36"/>
  </cols>
  <sheetData>
    <row r="1" spans="1:4">
      <c r="A1" s="7" t="s">
        <v>10</v>
      </c>
      <c r="B1" s="4" t="s">
        <v>0</v>
      </c>
    </row>
    <row r="2" spans="1:4" ht="15" customHeight="1">
      <c r="A2" s="19" t="s">
        <v>105</v>
      </c>
      <c r="B2" s="20">
        <v>333600000</v>
      </c>
      <c r="D2" s="36" t="str">
        <f>A2</f>
        <v>A&amp;B LIVE</v>
      </c>
    </row>
    <row r="3" spans="1:4" ht="15" customHeight="1">
      <c r="A3" s="19" t="s">
        <v>120</v>
      </c>
      <c r="B3" s="20">
        <v>40700000</v>
      </c>
      <c r="D3" s="36" t="str">
        <f t="shared" ref="D3:D56" si="0">A3</f>
        <v>AL Sukoor</v>
      </c>
    </row>
    <row r="4" spans="1:4" ht="15" customHeight="1">
      <c r="A4" s="19" t="s">
        <v>64</v>
      </c>
      <c r="B4" s="20">
        <v>181300000</v>
      </c>
      <c r="D4" s="36" t="str">
        <f t="shared" si="0"/>
        <v>BosPress</v>
      </c>
    </row>
    <row r="5" spans="1:4" ht="15" customHeight="1">
      <c r="A5" s="19" t="s">
        <v>54</v>
      </c>
      <c r="B5" s="20">
        <v>10600000</v>
      </c>
      <c r="D5" s="36" t="str">
        <f t="shared" si="0"/>
        <v>Budapest Sport</v>
      </c>
    </row>
    <row r="6" spans="1:4" ht="15" customHeight="1">
      <c r="A6" s="19" t="s">
        <v>40</v>
      </c>
      <c r="B6" s="20">
        <v>238600000</v>
      </c>
      <c r="D6" s="36" t="str">
        <f t="shared" si="0"/>
        <v>Caribbean Original Football Edition</v>
      </c>
    </row>
    <row r="7" spans="1:4" ht="15" customHeight="1">
      <c r="A7" s="19" t="s">
        <v>86</v>
      </c>
      <c r="B7" s="20">
        <v>91800000</v>
      </c>
      <c r="D7" s="36" t="str">
        <f t="shared" si="0"/>
        <v>Costa Rica de Futbol</v>
      </c>
    </row>
    <row r="8" spans="1:4" ht="15" customHeight="1">
      <c r="A8" s="19" t="s">
        <v>116</v>
      </c>
      <c r="B8" s="20">
        <v>61700000</v>
      </c>
      <c r="D8" s="36" t="str">
        <f t="shared" si="0"/>
        <v>Costa Rica Football</v>
      </c>
    </row>
    <row r="9" spans="1:4" ht="15" customHeight="1">
      <c r="A9" s="19" t="s">
        <v>62</v>
      </c>
      <c r="B9" s="20">
        <v>118400000</v>
      </c>
      <c r="D9" s="36" t="str">
        <f t="shared" si="0"/>
        <v>Football Island</v>
      </c>
    </row>
    <row r="10" spans="1:4" ht="15" customHeight="1">
      <c r="A10" s="19" t="s">
        <v>117</v>
      </c>
      <c r="B10" s="20">
        <v>59300000</v>
      </c>
      <c r="D10" s="36" t="str">
        <f t="shared" si="0"/>
        <v>Fotbal Ziar Romania</v>
      </c>
    </row>
    <row r="11" spans="1:4" ht="15" customHeight="1">
      <c r="A11" s="19" t="s">
        <v>25</v>
      </c>
      <c r="B11" s="20">
        <v>96000000</v>
      </c>
      <c r="D11" s="36" t="str">
        <f t="shared" si="0"/>
        <v>Grand Football</v>
      </c>
    </row>
    <row r="12" spans="1:4" ht="15" customHeight="1">
      <c r="A12" s="19" t="s">
        <v>112</v>
      </c>
      <c r="B12" s="20">
        <v>95400000</v>
      </c>
      <c r="D12" s="36" t="str">
        <f t="shared" si="0"/>
        <v>Grand Football Review</v>
      </c>
    </row>
    <row r="13" spans="1:4" ht="15" customHeight="1">
      <c r="A13" s="19" t="s">
        <v>11</v>
      </c>
      <c r="B13" s="20">
        <v>190900000</v>
      </c>
      <c r="D13" s="36" t="str">
        <f t="shared" si="0"/>
        <v>GuateGoal</v>
      </c>
    </row>
    <row r="14" spans="1:4" ht="15" customHeight="1">
      <c r="A14" s="19" t="s">
        <v>115</v>
      </c>
      <c r="B14" s="20">
        <v>85200000</v>
      </c>
      <c r="D14" s="36" t="str">
        <f t="shared" si="0"/>
        <v>Guatemala Press</v>
      </c>
    </row>
    <row r="15" spans="1:4" ht="15" customHeight="1">
      <c r="A15" s="19" t="s">
        <v>131</v>
      </c>
      <c r="B15" s="20">
        <v>5700000</v>
      </c>
      <c r="D15" s="36" t="str">
        <f t="shared" si="0"/>
        <v>Harimau Bintang</v>
      </c>
    </row>
    <row r="16" spans="1:4" ht="15" customHeight="1">
      <c r="A16" s="19" t="s">
        <v>111</v>
      </c>
      <c r="B16" s="20">
        <v>95900000</v>
      </c>
      <c r="D16" s="36" t="str">
        <f t="shared" si="0"/>
        <v>Hong Kong News</v>
      </c>
    </row>
    <row r="17" spans="1:4" ht="15" customHeight="1">
      <c r="A17" s="19" t="s">
        <v>119</v>
      </c>
      <c r="B17" s="20">
        <v>49100000</v>
      </c>
      <c r="D17" s="36" t="str">
        <f t="shared" si="0"/>
        <v>Journal Officiel de Guinee</v>
      </c>
    </row>
    <row r="18" spans="1:4" ht="15" customHeight="1">
      <c r="A18" s="19" t="s">
        <v>65</v>
      </c>
      <c r="B18" s="20">
        <v>274300000</v>
      </c>
      <c r="D18" s="36" t="str">
        <f t="shared" si="0"/>
        <v>La Gazzetta dello Sport</v>
      </c>
    </row>
    <row r="19" spans="1:4" ht="15" customHeight="1">
      <c r="A19" s="33" t="s">
        <v>76</v>
      </c>
      <c r="B19" s="20">
        <v>89800000</v>
      </c>
      <c r="D19" s="36" t="str">
        <f t="shared" si="0"/>
        <v>Laos Football</v>
      </c>
    </row>
    <row r="20" spans="1:4" ht="15" customHeight="1">
      <c r="A20" s="19" t="s">
        <v>132</v>
      </c>
      <c r="B20" s="20">
        <v>5200000</v>
      </c>
      <c r="D20" s="36" t="str">
        <f t="shared" si="0"/>
        <v>L'Aube Nouvelle</v>
      </c>
    </row>
    <row r="21" spans="1:4" ht="15" customHeight="1">
      <c r="A21" s="19" t="s">
        <v>108</v>
      </c>
      <c r="B21" s="20">
        <v>126000000</v>
      </c>
      <c r="D21" s="36" t="str">
        <f t="shared" si="0"/>
        <v>Le Samoa Football</v>
      </c>
    </row>
    <row r="22" spans="1:4" ht="15" customHeight="1">
      <c r="A22" s="19" t="s">
        <v>106</v>
      </c>
      <c r="B22" s="20">
        <v>190200000</v>
      </c>
      <c r="D22" s="36" t="str">
        <f t="shared" si="0"/>
        <v>LUX LIVE</v>
      </c>
    </row>
    <row r="23" spans="1:4" ht="15" customHeight="1">
      <c r="A23" s="19" t="s">
        <v>124</v>
      </c>
      <c r="B23" s="20">
        <v>32000000</v>
      </c>
      <c r="D23" s="36" t="str">
        <f t="shared" si="0"/>
        <v>Nord Sport</v>
      </c>
    </row>
    <row r="24" spans="1:4" ht="15" customHeight="1">
      <c r="A24" s="19" t="s">
        <v>133</v>
      </c>
      <c r="B24" s="20">
        <v>9700000</v>
      </c>
      <c r="D24" s="36" t="str">
        <f t="shared" si="0"/>
        <v>Novedades Bolivianas del futbol</v>
      </c>
    </row>
    <row r="25" spans="1:4" ht="15" customHeight="1">
      <c r="A25" s="19" t="s">
        <v>17</v>
      </c>
      <c r="B25" s="20">
        <v>38600000</v>
      </c>
      <c r="D25" s="36" t="str">
        <f t="shared" si="0"/>
        <v>Oman Football News</v>
      </c>
    </row>
    <row r="26" spans="1:4" ht="15" customHeight="1">
      <c r="A26" s="19" t="s">
        <v>109</v>
      </c>
      <c r="B26" s="20">
        <v>120100000</v>
      </c>
      <c r="D26" s="36" t="str">
        <f t="shared" si="0"/>
        <v>PR de futbol</v>
      </c>
    </row>
    <row r="27" spans="1:4" ht="15" customHeight="1">
      <c r="A27" s="19" t="s">
        <v>67</v>
      </c>
      <c r="B27" s="20">
        <v>77900000</v>
      </c>
      <c r="D27" s="36" t="str">
        <f t="shared" si="0"/>
        <v>proAfrica</v>
      </c>
    </row>
    <row r="28" spans="1:4" ht="15" customHeight="1">
      <c r="A28" s="19" t="s">
        <v>114</v>
      </c>
      <c r="B28" s="20">
        <v>128600000</v>
      </c>
      <c r="D28" s="36" t="str">
        <f t="shared" si="0"/>
        <v>Republica de Chile</v>
      </c>
    </row>
    <row r="29" spans="1:4" ht="15" customHeight="1">
      <c r="A29" s="19" t="s">
        <v>98</v>
      </c>
      <c r="B29" s="20">
        <v>23200000</v>
      </c>
      <c r="D29" s="36" t="str">
        <f t="shared" si="0"/>
        <v>Socceroos</v>
      </c>
    </row>
    <row r="30" spans="1:4" ht="15" customHeight="1">
      <c r="A30" s="19" t="s">
        <v>127</v>
      </c>
      <c r="B30" s="20">
        <v>12700000</v>
      </c>
      <c r="D30" s="36" t="str">
        <f t="shared" si="0"/>
        <v>Sportski zurnal</v>
      </c>
    </row>
    <row r="31" spans="1:4" ht="15" customHeight="1">
      <c r="A31" s="19" t="s">
        <v>113</v>
      </c>
      <c r="B31" s="20">
        <v>94700000</v>
      </c>
      <c r="D31" s="36" t="str">
        <f t="shared" si="0"/>
        <v>Syria in Charge</v>
      </c>
    </row>
    <row r="32" spans="1:4" ht="15" customHeight="1">
      <c r="A32" s="19" t="s">
        <v>90</v>
      </c>
      <c r="B32" s="20">
        <v>208400000</v>
      </c>
      <c r="D32" s="36" t="str">
        <f t="shared" si="0"/>
        <v>The Kenyan Times</v>
      </c>
    </row>
    <row r="33" spans="1:4" ht="15" customHeight="1">
      <c r="A33" s="19" t="s">
        <v>125</v>
      </c>
      <c r="B33" s="20">
        <v>25600000</v>
      </c>
      <c r="D33" s="36" t="str">
        <f t="shared" si="0"/>
        <v>The Red</v>
      </c>
    </row>
    <row r="34" spans="1:4" ht="15" customHeight="1">
      <c r="A34" s="19" t="s">
        <v>166</v>
      </c>
      <c r="B34" s="20">
        <v>119600000</v>
      </c>
      <c r="D34" s="36" t="str">
        <f t="shared" si="0"/>
        <v xml:space="preserve">The Revolution Times </v>
      </c>
    </row>
    <row r="35" spans="1:4" ht="15" customHeight="1">
      <c r="A35" s="19" t="s">
        <v>74</v>
      </c>
      <c r="B35" s="20">
        <v>204200000</v>
      </c>
      <c r="D35" s="36" t="str">
        <f t="shared" si="0"/>
        <v>The Royal Gazette</v>
      </c>
    </row>
    <row r="36" spans="1:4" ht="15" customHeight="1">
      <c r="A36" s="19" t="s">
        <v>110</v>
      </c>
      <c r="B36" s="20">
        <v>106300000</v>
      </c>
      <c r="D36" s="36" t="str">
        <f t="shared" si="0"/>
        <v>Turkmen Sport Magazine</v>
      </c>
    </row>
    <row r="37" spans="1:4" ht="15" customHeight="1">
      <c r="A37" s="19" t="s">
        <v>87</v>
      </c>
      <c r="B37" s="20">
        <v>50600000</v>
      </c>
      <c r="D37" s="36" t="str">
        <f t="shared" si="0"/>
        <v>USSR</v>
      </c>
    </row>
    <row r="38" spans="1:4" ht="15" customHeight="1">
      <c r="A38" s="19" t="s">
        <v>85</v>
      </c>
      <c r="B38" s="20">
        <v>71000000</v>
      </c>
      <c r="D38" s="36" t="str">
        <f t="shared" si="0"/>
        <v>Venezuela Futbol Report</v>
      </c>
    </row>
    <row r="39" spans="1:4" ht="15" customHeight="1">
      <c r="A39" s="19" t="s">
        <v>118</v>
      </c>
      <c r="B39" s="20">
        <v>53500000</v>
      </c>
      <c r="D39" s="36" t="str">
        <f t="shared" si="0"/>
        <v>Viva Honduras</v>
      </c>
    </row>
    <row r="40" spans="1:4" ht="15" customHeight="1">
      <c r="A40" s="19" t="s">
        <v>130</v>
      </c>
      <c r="B40" s="20">
        <v>7500000</v>
      </c>
      <c r="D40" s="36" t="str">
        <f t="shared" si="0"/>
        <v>WINC NEWS</v>
      </c>
    </row>
    <row r="41" spans="1:4" ht="15" customHeight="1">
      <c r="A41" s="19" t="s">
        <v>22</v>
      </c>
      <c r="B41" s="20">
        <v>80000000</v>
      </c>
      <c r="D41" s="36" t="str">
        <f t="shared" si="0"/>
        <v>Yemen Football</v>
      </c>
    </row>
    <row r="42" spans="1:4" ht="15" customHeight="1">
      <c r="A42" s="19" t="s">
        <v>89</v>
      </c>
      <c r="B42" s="20">
        <v>48000000</v>
      </c>
      <c r="D42" s="36" t="str">
        <f t="shared" si="0"/>
        <v>Балканский удар</v>
      </c>
    </row>
    <row r="43" spans="1:4" ht="15" customHeight="1">
      <c r="A43" s="19" t="s">
        <v>77</v>
      </c>
      <c r="B43" s="20">
        <v>63800000</v>
      </c>
      <c r="D43" s="36" t="str">
        <f t="shared" si="0"/>
        <v>Доминиканский вестник</v>
      </c>
    </row>
    <row r="44" spans="1:4" ht="15" customHeight="1">
      <c r="A44" s="19" t="s">
        <v>121</v>
      </c>
      <c r="B44" s="20">
        <v>35200000</v>
      </c>
      <c r="D44" s="36" t="str">
        <f t="shared" si="0"/>
        <v>Еl Salvador Football Magazine</v>
      </c>
    </row>
    <row r="45" spans="1:4" ht="15" customHeight="1">
      <c r="A45" s="19" t="s">
        <v>19</v>
      </c>
      <c r="B45" s="20">
        <v>78200000</v>
      </c>
      <c r="D45" s="36" t="str">
        <f t="shared" si="0"/>
        <v>Земля Обетованная</v>
      </c>
    </row>
    <row r="46" spans="1:4" ht="15" customHeight="1">
      <c r="A46" s="19" t="s">
        <v>63</v>
      </c>
      <c r="B46" s="20">
        <v>213500000</v>
      </c>
      <c r="D46" s="36" t="str">
        <f t="shared" si="0"/>
        <v>Латвия FOOTBALLNEWS</v>
      </c>
    </row>
    <row r="47" spans="1:4" ht="15" customHeight="1">
      <c r="A47" s="19" t="s">
        <v>83</v>
      </c>
      <c r="B47" s="20">
        <v>159200000</v>
      </c>
      <c r="D47" s="36" t="str">
        <f t="shared" si="0"/>
        <v>Мартиника. Вторая смена</v>
      </c>
    </row>
    <row r="48" spans="1:4" ht="15" customHeight="1">
      <c r="A48" s="19" t="s">
        <v>14</v>
      </c>
      <c r="B48" s="20">
        <v>115800000</v>
      </c>
      <c r="D48" s="36" t="str">
        <f t="shared" si="0"/>
        <v>Пас на Остров</v>
      </c>
    </row>
    <row r="49" spans="1:4" ht="15" customHeight="1">
      <c r="A49" s="19" t="s">
        <v>129</v>
      </c>
      <c r="B49" s="20">
        <v>8600000</v>
      </c>
      <c r="D49" s="36" t="str">
        <f t="shared" si="0"/>
        <v>Таджикский Футбол</v>
      </c>
    </row>
    <row r="50" spans="1:4" ht="15" customHeight="1">
      <c r="A50" s="19" t="s">
        <v>123</v>
      </c>
      <c r="B50" s="20">
        <v>32200000</v>
      </c>
      <c r="D50" s="36" t="str">
        <f t="shared" si="0"/>
        <v>Узбекистон ифтихори</v>
      </c>
    </row>
    <row r="51" spans="1:4" ht="15" customHeight="1">
      <c r="A51" s="19" t="s">
        <v>126</v>
      </c>
      <c r="B51" s="20">
        <v>19900000</v>
      </c>
      <c r="D51" s="36" t="str">
        <f t="shared" si="0"/>
        <v>Узун-Кулак</v>
      </c>
    </row>
    <row r="52" spans="1:4" ht="15" customHeight="1">
      <c r="A52" s="19" t="s">
        <v>107</v>
      </c>
      <c r="B52" s="20">
        <v>135100000</v>
      </c>
      <c r="D52" s="36" t="str">
        <f t="shared" si="0"/>
        <v>Футбол под МИКРОскопом</v>
      </c>
    </row>
    <row r="53" spans="1:4" ht="15" customHeight="1">
      <c r="A53" s="19" t="s">
        <v>72</v>
      </c>
      <c r="B53" s="20">
        <v>112600000</v>
      </c>
      <c r="D53" s="36" t="str">
        <f t="shared" si="0"/>
        <v>Хет-трик</v>
      </c>
    </row>
    <row r="54" spans="1:4" ht="15" customHeight="1">
      <c r="A54" s="19" t="s">
        <v>122</v>
      </c>
      <c r="B54" s="20">
        <v>32500000</v>
      </c>
      <c r="D54" s="36" t="str">
        <f t="shared" si="0"/>
        <v>Царь Соломон</v>
      </c>
    </row>
    <row r="55" spans="1:4" ht="15" customHeight="1">
      <c r="A55" s="19" t="s">
        <v>128</v>
      </c>
      <c r="B55" s="20">
        <v>9600000</v>
      </c>
      <c r="D55" s="36" t="str">
        <f t="shared" si="0"/>
        <v>Черный Кот</v>
      </c>
    </row>
    <row r="56" spans="1:4" ht="15" customHeight="1">
      <c r="A56" s="21"/>
      <c r="B56" s="22">
        <v>4968100000</v>
      </c>
      <c r="D56" s="36">
        <f t="shared" si="0"/>
        <v>0</v>
      </c>
    </row>
    <row r="58" spans="1:4">
      <c r="B58" s="55">
        <f>SUM(B2:B55)</f>
        <v>4968100000</v>
      </c>
    </row>
  </sheetData>
  <sortState ref="A3:B55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3"/>
  <sheetViews>
    <sheetView topLeftCell="A28" workbookViewId="0">
      <selection activeCell="A47" sqref="A47"/>
    </sheetView>
  </sheetViews>
  <sheetFormatPr defaultRowHeight="15"/>
  <cols>
    <col min="1" max="1" width="27.140625" customWidth="1"/>
    <col min="2" max="2" width="16" customWidth="1"/>
    <col min="4" max="4" width="9.140625" style="36"/>
  </cols>
  <sheetData>
    <row r="1" spans="1:4">
      <c r="A1" s="8" t="s">
        <v>10</v>
      </c>
      <c r="B1" s="8" t="s">
        <v>0</v>
      </c>
    </row>
    <row r="2" spans="1:4" ht="15" customHeight="1">
      <c r="A2" s="10" t="s">
        <v>105</v>
      </c>
      <c r="B2" s="9">
        <v>417200000</v>
      </c>
      <c r="D2" s="36" t="str">
        <f t="shared" ref="D2:D4" si="0">A2</f>
        <v>A&amp;B LIVE</v>
      </c>
    </row>
    <row r="3" spans="1:4" ht="15" customHeight="1">
      <c r="A3" s="10" t="s">
        <v>134</v>
      </c>
      <c r="B3" s="9">
        <v>18400000</v>
      </c>
      <c r="D3" s="36" t="str">
        <f t="shared" si="0"/>
        <v>ABI</v>
      </c>
    </row>
    <row r="4" spans="1:4" ht="15" customHeight="1">
      <c r="A4" s="10" t="s">
        <v>135</v>
      </c>
      <c r="B4" s="9">
        <v>85400000</v>
      </c>
      <c r="D4" s="36" t="str">
        <f t="shared" si="0"/>
        <v>Barbados Life</v>
      </c>
    </row>
    <row r="5" spans="1:4" ht="15" customHeight="1">
      <c r="A5" s="10" t="s">
        <v>136</v>
      </c>
      <c r="B5" s="9">
        <v>64800000</v>
      </c>
      <c r="D5" s="36" t="str">
        <f>A5</f>
        <v>Breview</v>
      </c>
    </row>
    <row r="6" spans="1:4" ht="15" customHeight="1">
      <c r="A6" s="10" t="s">
        <v>54</v>
      </c>
      <c r="B6" s="9">
        <v>9600000</v>
      </c>
      <c r="D6" s="36" t="str">
        <f t="shared" ref="D6:D53" si="1">A6</f>
        <v>Budapest Sport</v>
      </c>
    </row>
    <row r="7" spans="1:4" ht="15" customHeight="1">
      <c r="A7" s="10" t="s">
        <v>137</v>
      </c>
      <c r="B7" s="9">
        <v>202800000</v>
      </c>
      <c r="D7" s="36" t="str">
        <f t="shared" si="1"/>
        <v>BUM</v>
      </c>
    </row>
    <row r="8" spans="1:4" ht="15" customHeight="1">
      <c r="A8" s="10" t="s">
        <v>40</v>
      </c>
      <c r="B8" s="9">
        <v>160100000</v>
      </c>
      <c r="D8" s="36" t="str">
        <f t="shared" si="1"/>
        <v>Caribbean Original Football Edition</v>
      </c>
    </row>
    <row r="9" spans="1:4" ht="15" customHeight="1">
      <c r="A9" s="10" t="s">
        <v>138</v>
      </c>
      <c r="B9" s="9">
        <v>103900000</v>
      </c>
      <c r="D9" s="36" t="str">
        <f t="shared" si="1"/>
        <v>Channel Isles Football</v>
      </c>
    </row>
    <row r="10" spans="1:4" ht="15" customHeight="1">
      <c r="A10" s="10" t="s">
        <v>139</v>
      </c>
      <c r="B10" s="9">
        <v>104200000</v>
      </c>
      <c r="D10" s="36" t="str">
        <f t="shared" si="1"/>
        <v>Confederation</v>
      </c>
    </row>
    <row r="11" spans="1:4" ht="15" customHeight="1">
      <c r="A11" s="10" t="s">
        <v>159</v>
      </c>
      <c r="B11" s="9">
        <v>40400000</v>
      </c>
      <c r="D11" s="36" t="str">
        <f t="shared" si="1"/>
        <v>El boletin de El Salvador</v>
      </c>
    </row>
    <row r="12" spans="1:4" ht="15" customHeight="1">
      <c r="A12" s="10" t="s">
        <v>140</v>
      </c>
      <c r="B12" s="9">
        <v>232400000</v>
      </c>
      <c r="D12" s="36" t="str">
        <f t="shared" si="1"/>
        <v>El fútbol de cocaína</v>
      </c>
    </row>
    <row r="13" spans="1:4" ht="15" customHeight="1">
      <c r="A13" s="10" t="s">
        <v>141</v>
      </c>
      <c r="B13" s="9">
        <v>60100000</v>
      </c>
      <c r="D13" s="36" t="str">
        <f t="shared" si="1"/>
        <v>Faroe Soccer</v>
      </c>
    </row>
    <row r="14" spans="1:4" ht="15" customHeight="1">
      <c r="A14" s="10" t="s">
        <v>142</v>
      </c>
      <c r="B14" s="9">
        <v>159600000</v>
      </c>
      <c r="D14" s="36" t="str">
        <f t="shared" si="1"/>
        <v>Fotbal Minut cu Minut</v>
      </c>
    </row>
    <row r="15" spans="1:4" ht="15" customHeight="1">
      <c r="A15" s="10" t="s">
        <v>143</v>
      </c>
      <c r="B15" s="9">
        <v>77900000</v>
      </c>
      <c r="D15" s="36" t="str">
        <f t="shared" si="1"/>
        <v>Futbol de voz</v>
      </c>
    </row>
    <row r="16" spans="1:4" ht="15" customHeight="1">
      <c r="A16" s="10" t="s">
        <v>144</v>
      </c>
      <c r="B16" s="9">
        <v>4400000</v>
      </c>
      <c r="D16" s="36" t="str">
        <f t="shared" si="1"/>
        <v>GOL</v>
      </c>
    </row>
    <row r="17" spans="1:4" ht="15" customHeight="1">
      <c r="A17" s="10" t="s">
        <v>25</v>
      </c>
      <c r="B17" s="9">
        <v>25900000</v>
      </c>
      <c r="D17" s="36" t="str">
        <f t="shared" si="1"/>
        <v>Grand Football</v>
      </c>
    </row>
    <row r="18" spans="1:4" ht="15" customHeight="1">
      <c r="A18" s="10" t="s">
        <v>145</v>
      </c>
      <c r="B18" s="9">
        <v>36800000</v>
      </c>
      <c r="D18" s="36" t="str">
        <f t="shared" si="1"/>
        <v>Just Do It</v>
      </c>
    </row>
    <row r="19" spans="1:4" ht="15" customHeight="1">
      <c r="A19" s="10" t="s">
        <v>41</v>
      </c>
      <c r="B19" s="9">
        <v>217500000</v>
      </c>
      <c r="D19" s="36" t="str">
        <f t="shared" si="1"/>
        <v>L’Aube Nouvelle</v>
      </c>
    </row>
    <row r="20" spans="1:4" ht="15" customHeight="1">
      <c r="A20" s="10" t="s">
        <v>65</v>
      </c>
      <c r="B20" s="9">
        <v>353200000</v>
      </c>
      <c r="D20" s="36" t="str">
        <f t="shared" si="1"/>
        <v>La Gazzetta dello Sport</v>
      </c>
    </row>
    <row r="21" spans="1:4" ht="15" customHeight="1">
      <c r="A21" s="10" t="s">
        <v>146</v>
      </c>
      <c r="B21" s="9">
        <v>12600000</v>
      </c>
      <c r="D21" s="36" t="str">
        <f t="shared" si="1"/>
        <v>LAC Journal</v>
      </c>
    </row>
    <row r="22" spans="1:4" ht="15" customHeight="1">
      <c r="A22" s="10" t="s">
        <v>147</v>
      </c>
      <c r="B22" s="9">
        <v>119900000</v>
      </c>
      <c r="D22" s="36" t="str">
        <f t="shared" si="1"/>
        <v>Laos FootBall</v>
      </c>
    </row>
    <row r="23" spans="1:4" ht="15" customHeight="1">
      <c r="A23" s="10" t="s">
        <v>148</v>
      </c>
      <c r="B23" s="9">
        <v>179900000</v>
      </c>
      <c r="D23" s="36" t="str">
        <f t="shared" si="1"/>
        <v>Lovitura libera</v>
      </c>
    </row>
    <row r="24" spans="1:4" ht="15" customHeight="1">
      <c r="A24" s="10" t="s">
        <v>149</v>
      </c>
      <c r="B24" s="9">
        <v>37000000</v>
      </c>
      <c r="D24" s="36" t="str">
        <f t="shared" si="1"/>
        <v>Oman football news</v>
      </c>
    </row>
    <row r="25" spans="1:4" ht="15" customHeight="1">
      <c r="A25" s="33" t="s">
        <v>109</v>
      </c>
      <c r="B25" s="9">
        <v>51700000</v>
      </c>
      <c r="D25" s="36" t="str">
        <f t="shared" si="1"/>
        <v>PR de futbol</v>
      </c>
    </row>
    <row r="26" spans="1:4" ht="15" customHeight="1">
      <c r="A26" s="10" t="s">
        <v>67</v>
      </c>
      <c r="B26" s="9">
        <v>35900000</v>
      </c>
      <c r="D26" s="36" t="str">
        <f t="shared" si="1"/>
        <v>proAfrica</v>
      </c>
    </row>
    <row r="27" spans="1:4" ht="15" customHeight="1">
      <c r="A27" s="10" t="s">
        <v>35</v>
      </c>
      <c r="B27" s="9">
        <v>18100000</v>
      </c>
      <c r="D27" s="36" t="str">
        <f t="shared" si="1"/>
        <v>Siyinqaba Magazine</v>
      </c>
    </row>
    <row r="28" spans="1:4" ht="15" customHeight="1">
      <c r="A28" s="10" t="s">
        <v>98</v>
      </c>
      <c r="B28" s="9">
        <v>103700000</v>
      </c>
      <c r="D28" s="36" t="str">
        <f t="shared" si="1"/>
        <v>Socceroos</v>
      </c>
    </row>
    <row r="29" spans="1:4" ht="15" customHeight="1">
      <c r="A29" s="10" t="s">
        <v>95</v>
      </c>
      <c r="B29" s="9">
        <v>165500000</v>
      </c>
      <c r="D29" s="36" t="str">
        <f t="shared" si="1"/>
        <v>Sport Illustrated/Soccer</v>
      </c>
    </row>
    <row r="30" spans="1:4" ht="15" customHeight="1">
      <c r="A30" s="10" t="s">
        <v>113</v>
      </c>
      <c r="B30" s="9">
        <v>34600000</v>
      </c>
      <c r="D30" s="36" t="str">
        <f t="shared" si="1"/>
        <v>Syria in Charge</v>
      </c>
    </row>
    <row r="31" spans="1:4" ht="15" customHeight="1">
      <c r="A31" s="10" t="s">
        <v>90</v>
      </c>
      <c r="B31" s="9">
        <v>239900000</v>
      </c>
      <c r="D31" s="36" t="str">
        <f t="shared" si="1"/>
        <v>The Kenyan Times</v>
      </c>
    </row>
    <row r="32" spans="1:4" ht="15" customHeight="1">
      <c r="A32" s="10" t="s">
        <v>166</v>
      </c>
      <c r="B32" s="9">
        <v>175000000</v>
      </c>
      <c r="D32" s="36" t="str">
        <f t="shared" si="1"/>
        <v xml:space="preserve">The Revolution Times </v>
      </c>
    </row>
    <row r="33" spans="1:4" ht="15" customHeight="1">
      <c r="A33" s="10" t="s">
        <v>150</v>
      </c>
      <c r="B33" s="9">
        <v>107900000</v>
      </c>
      <c r="D33" s="36" t="str">
        <f t="shared" si="1"/>
        <v>The Revolution Times #2</v>
      </c>
    </row>
    <row r="34" spans="1:4" ht="15" customHeight="1">
      <c r="A34" s="10" t="s">
        <v>74</v>
      </c>
      <c r="B34" s="9">
        <v>143000000</v>
      </c>
      <c r="D34" s="36" t="str">
        <f t="shared" si="1"/>
        <v>The Royal Gazette</v>
      </c>
    </row>
    <row r="35" spans="1:4" ht="15" customHeight="1">
      <c r="A35" s="10" t="s">
        <v>110</v>
      </c>
      <c r="B35" s="9">
        <v>17300000</v>
      </c>
      <c r="D35" s="36" t="str">
        <f t="shared" si="1"/>
        <v>Turkmen Sport Magazine</v>
      </c>
    </row>
    <row r="36" spans="1:4" ht="15" customHeight="1">
      <c r="A36" s="10" t="s">
        <v>87</v>
      </c>
      <c r="B36" s="9">
        <v>29400000</v>
      </c>
      <c r="D36" s="36" t="str">
        <f t="shared" si="1"/>
        <v>USSR</v>
      </c>
    </row>
    <row r="37" spans="1:4" ht="15" customHeight="1">
      <c r="A37" s="10" t="s">
        <v>118</v>
      </c>
      <c r="B37" s="9">
        <v>52900000</v>
      </c>
      <c r="D37" s="36" t="str">
        <f t="shared" si="1"/>
        <v>Viva Honduras</v>
      </c>
    </row>
    <row r="38" spans="1:4" ht="15" customHeight="1">
      <c r="A38" s="10" t="s">
        <v>202</v>
      </c>
      <c r="B38" s="9">
        <v>59900000</v>
      </c>
      <c r="D38" s="36" t="str">
        <f t="shared" si="1"/>
        <v>Viva Mexico</v>
      </c>
    </row>
    <row r="39" spans="1:4" ht="15" customHeight="1">
      <c r="A39" s="10" t="s">
        <v>151</v>
      </c>
      <c r="B39" s="9">
        <v>50400000</v>
      </c>
      <c r="D39" s="36" t="str">
        <f t="shared" si="1"/>
        <v>World Soccer</v>
      </c>
    </row>
    <row r="40" spans="1:4" ht="15" customHeight="1">
      <c r="A40" s="10" t="s">
        <v>152</v>
      </c>
      <c r="B40" s="9">
        <v>20200000</v>
      </c>
      <c r="D40" s="36" t="str">
        <f t="shared" si="1"/>
        <v>ZamBall</v>
      </c>
    </row>
    <row r="41" spans="1:4" ht="15" customHeight="1">
      <c r="A41" s="10" t="s">
        <v>153</v>
      </c>
      <c r="B41" s="9">
        <v>51900000</v>
      </c>
      <c r="D41" s="36" t="str">
        <f t="shared" si="1"/>
        <v>Вестник МЧМ-21</v>
      </c>
    </row>
    <row r="42" spans="1:4" ht="15" customHeight="1">
      <c r="A42" s="10" t="s">
        <v>154</v>
      </c>
      <c r="B42" s="9">
        <v>34000000</v>
      </c>
      <c r="D42" s="36" t="str">
        <f t="shared" si="1"/>
        <v>Вувузелы Бафаны</v>
      </c>
    </row>
    <row r="43" spans="1:4" ht="15" customHeight="1">
      <c r="A43" s="10" t="s">
        <v>155</v>
      </c>
      <c r="B43" s="9">
        <v>106600000</v>
      </c>
      <c r="D43" s="36" t="str">
        <f t="shared" si="1"/>
        <v>Гол в раздевалку</v>
      </c>
    </row>
    <row r="44" spans="1:4" ht="15" customHeight="1">
      <c r="A44" s="10" t="s">
        <v>96</v>
      </c>
      <c r="B44" s="9">
        <v>95200000</v>
      </c>
      <c r="D44" s="36" t="str">
        <f t="shared" si="1"/>
        <v>Джамбия</v>
      </c>
    </row>
    <row r="45" spans="1:4" ht="15" customHeight="1">
      <c r="A45" s="10" t="s">
        <v>121</v>
      </c>
      <c r="B45" s="9">
        <v>75700000</v>
      </c>
      <c r="D45" s="36" t="str">
        <f t="shared" si="1"/>
        <v>Еl Salvador Football Magazine</v>
      </c>
    </row>
    <row r="46" spans="1:4" ht="15" customHeight="1">
      <c r="A46" s="10" t="s">
        <v>19</v>
      </c>
      <c r="B46" s="9">
        <v>19300000</v>
      </c>
      <c r="D46" s="36" t="str">
        <f t="shared" si="1"/>
        <v>Земля Обетованная</v>
      </c>
    </row>
    <row r="47" spans="1:4" ht="15" customHeight="1">
      <c r="A47" s="10" t="s">
        <v>63</v>
      </c>
      <c r="B47" s="9">
        <v>51100000</v>
      </c>
      <c r="D47" s="36" t="str">
        <f t="shared" si="1"/>
        <v>Латвия FOOTBALLNEWS</v>
      </c>
    </row>
    <row r="48" spans="1:4" ht="15" customHeight="1">
      <c r="A48" s="10" t="s">
        <v>14</v>
      </c>
      <c r="B48" s="9">
        <v>93800000</v>
      </c>
      <c r="D48" s="36" t="str">
        <f t="shared" si="1"/>
        <v>Пас на Остров</v>
      </c>
    </row>
    <row r="49" spans="1:4" ht="15" customHeight="1">
      <c r="A49" s="10" t="s">
        <v>156</v>
      </c>
      <c r="B49" s="9">
        <v>9700000</v>
      </c>
      <c r="D49" s="36" t="str">
        <f t="shared" si="1"/>
        <v>ПроАфро</v>
      </c>
    </row>
    <row r="50" spans="1:4" ht="15" customHeight="1">
      <c r="A50" s="10" t="s">
        <v>129</v>
      </c>
      <c r="B50" s="9">
        <v>17300000</v>
      </c>
      <c r="D50" s="36" t="str">
        <f t="shared" si="1"/>
        <v>Таджикский Футбол</v>
      </c>
    </row>
    <row r="51" spans="1:4" ht="15" customHeight="1">
      <c r="A51" s="10" t="s">
        <v>107</v>
      </c>
      <c r="B51" s="9">
        <v>68300000</v>
      </c>
      <c r="D51" s="36" t="str">
        <f t="shared" si="1"/>
        <v>Футбол под МИКРОскопом</v>
      </c>
    </row>
    <row r="52" spans="1:4" ht="15" customHeight="1">
      <c r="A52" s="10" t="s">
        <v>72</v>
      </c>
      <c r="B52" s="9">
        <v>149300000</v>
      </c>
      <c r="D52" s="36" t="str">
        <f t="shared" si="1"/>
        <v>Хет-трик</v>
      </c>
    </row>
    <row r="53" spans="1:4" ht="15" customHeight="1">
      <c r="A53" s="10" t="s">
        <v>122</v>
      </c>
      <c r="B53" s="9">
        <v>7200000</v>
      </c>
      <c r="D53" s="36" t="str">
        <f t="shared" si="1"/>
        <v>Царь Соломон</v>
      </c>
    </row>
    <row r="54" spans="1:4" ht="15" customHeight="1">
      <c r="A54" s="10"/>
      <c r="B54" s="9"/>
    </row>
    <row r="55" spans="1:4" ht="15" customHeight="1">
      <c r="A55" s="10"/>
      <c r="B55" s="9">
        <f>SUM(B2:B53)</f>
        <v>4808800000</v>
      </c>
    </row>
    <row r="56" spans="1:4" ht="15" customHeight="1">
      <c r="A56" s="10"/>
      <c r="B56" s="9"/>
    </row>
    <row r="57" spans="1:4" ht="15" customHeight="1">
      <c r="A57" s="10"/>
      <c r="B57" s="9"/>
    </row>
    <row r="58" spans="1:4" ht="15" customHeight="1">
      <c r="A58" s="10"/>
      <c r="B58" s="9"/>
    </row>
    <row r="59" spans="1:4" ht="15" customHeight="1">
      <c r="A59" s="10"/>
      <c r="B59" s="9"/>
    </row>
    <row r="60" spans="1:4" ht="15" customHeight="1">
      <c r="A60" s="10"/>
      <c r="B60" s="9"/>
    </row>
    <row r="61" spans="1:4" ht="15" customHeight="1">
      <c r="A61" s="10"/>
      <c r="B61" s="9"/>
    </row>
    <row r="62" spans="1:4" ht="15" customHeight="1">
      <c r="A62" s="10"/>
      <c r="B62" s="9"/>
    </row>
    <row r="63" spans="1:4" ht="15" customHeight="1">
      <c r="A63" s="10"/>
      <c r="B63" s="9"/>
    </row>
    <row r="64" spans="1:4" ht="15" customHeight="1">
      <c r="A64" s="10"/>
      <c r="B64" s="9"/>
    </row>
    <row r="65" spans="1:2" ht="15" customHeight="1">
      <c r="A65" s="10"/>
      <c r="B65" s="9"/>
    </row>
    <row r="66" spans="1:2" ht="15" customHeight="1">
      <c r="A66" s="10"/>
      <c r="B66" s="9"/>
    </row>
    <row r="67" spans="1:2" ht="15" customHeight="1">
      <c r="A67" s="10"/>
      <c r="B67" s="9"/>
    </row>
    <row r="68" spans="1:2" ht="15" customHeight="1">
      <c r="A68" s="10"/>
      <c r="B68" s="9"/>
    </row>
    <row r="69" spans="1:2" ht="15" customHeight="1">
      <c r="A69" s="10"/>
      <c r="B69" s="9"/>
    </row>
    <row r="70" spans="1:2" ht="15" customHeight="1">
      <c r="A70" s="10"/>
      <c r="B70" s="9"/>
    </row>
    <row r="71" spans="1:2" ht="15" customHeight="1">
      <c r="A71" s="10"/>
      <c r="B71" s="9"/>
    </row>
    <row r="72" spans="1:2" ht="15" customHeight="1">
      <c r="A72" s="10"/>
      <c r="B72" s="9"/>
    </row>
    <row r="73" spans="1:2" ht="15" customHeight="1">
      <c r="A73" s="10"/>
      <c r="B73" s="9"/>
    </row>
    <row r="74" spans="1:2" ht="15" customHeight="1">
      <c r="A74" s="10"/>
      <c r="B74" s="9"/>
    </row>
    <row r="75" spans="1:2" ht="15" customHeight="1">
      <c r="A75" s="10"/>
      <c r="B75" s="9"/>
    </row>
    <row r="76" spans="1:2" ht="15" customHeight="1">
      <c r="A76" s="10"/>
      <c r="B76" s="9"/>
    </row>
    <row r="77" spans="1:2" ht="15" customHeight="1">
      <c r="A77" s="10"/>
      <c r="B77" s="9"/>
    </row>
    <row r="78" spans="1:2" ht="15" customHeight="1">
      <c r="A78" s="10"/>
      <c r="B78" s="9"/>
    </row>
    <row r="79" spans="1:2" ht="15" customHeight="1">
      <c r="A79" s="10"/>
      <c r="B79" s="9"/>
    </row>
    <row r="80" spans="1:2" ht="15" customHeight="1">
      <c r="A80" s="10"/>
      <c r="B80" s="9"/>
    </row>
    <row r="81" spans="1:2" ht="15" customHeight="1">
      <c r="A81" s="10"/>
      <c r="B81" s="9"/>
    </row>
    <row r="82" spans="1:2" ht="15" customHeight="1">
      <c r="A82" s="10"/>
      <c r="B82" s="9"/>
    </row>
    <row r="83" spans="1:2" ht="15" customHeight="1">
      <c r="A83" s="10"/>
      <c r="B83" s="9"/>
    </row>
    <row r="84" spans="1:2" ht="15" customHeight="1">
      <c r="A84" s="10"/>
      <c r="B84" s="9"/>
    </row>
    <row r="85" spans="1:2" ht="15" customHeight="1">
      <c r="A85" s="10"/>
      <c r="B85" s="9"/>
    </row>
    <row r="86" spans="1:2" ht="15" customHeight="1">
      <c r="A86" s="10"/>
      <c r="B86" s="9"/>
    </row>
    <row r="87" spans="1:2" ht="15" customHeight="1">
      <c r="A87" s="10"/>
      <c r="B87" s="9"/>
    </row>
    <row r="88" spans="1:2" ht="15" customHeight="1">
      <c r="A88" s="10"/>
      <c r="B88" s="9"/>
    </row>
    <row r="89" spans="1:2" ht="15" customHeight="1">
      <c r="A89" s="10"/>
      <c r="B89" s="9"/>
    </row>
    <row r="90" spans="1:2" ht="15" customHeight="1">
      <c r="A90" s="10"/>
      <c r="B90" s="9"/>
    </row>
    <row r="91" spans="1:2" ht="15" customHeight="1">
      <c r="A91" s="10"/>
      <c r="B91" s="9"/>
    </row>
    <row r="92" spans="1:2" ht="15" customHeight="1">
      <c r="A92" s="10"/>
      <c r="B92" s="9"/>
    </row>
    <row r="93" spans="1:2" ht="15" customHeight="1">
      <c r="A93" s="10"/>
      <c r="B93" s="9"/>
    </row>
    <row r="94" spans="1:2" ht="15" customHeight="1">
      <c r="A94" s="10"/>
      <c r="B94" s="9"/>
    </row>
    <row r="95" spans="1:2" ht="15" customHeight="1">
      <c r="A95" s="10"/>
      <c r="B95" s="9"/>
    </row>
    <row r="96" spans="1:2" ht="15" customHeight="1">
      <c r="A96" s="10"/>
      <c r="B96" s="9"/>
    </row>
    <row r="97" spans="1:2" ht="15" customHeight="1">
      <c r="A97" s="10"/>
      <c r="B97" s="9"/>
    </row>
    <row r="98" spans="1:2" ht="15" customHeight="1">
      <c r="A98" s="10"/>
      <c r="B98" s="9"/>
    </row>
    <row r="99" spans="1:2" ht="15" customHeight="1">
      <c r="A99" s="10"/>
      <c r="B99" s="9"/>
    </row>
    <row r="100" spans="1:2" ht="15" customHeight="1">
      <c r="A100" s="10"/>
      <c r="B100" s="9"/>
    </row>
    <row r="101" spans="1:2" ht="15" customHeight="1">
      <c r="A101" s="10"/>
      <c r="B101" s="9"/>
    </row>
    <row r="102" spans="1:2" ht="15" customHeight="1">
      <c r="A102" s="10"/>
      <c r="B102" s="9"/>
    </row>
    <row r="103" spans="1:2" ht="15" customHeight="1">
      <c r="A103" s="10"/>
      <c r="B103" s="9"/>
    </row>
    <row r="104" spans="1:2" ht="15" customHeight="1">
      <c r="A104" s="10"/>
      <c r="B104" s="9"/>
    </row>
    <row r="105" spans="1:2" ht="15" customHeight="1">
      <c r="A105" s="10"/>
      <c r="B105" s="9"/>
    </row>
    <row r="106" spans="1:2" ht="15" customHeight="1">
      <c r="A106" s="10"/>
      <c r="B106" s="9"/>
    </row>
    <row r="107" spans="1:2" ht="15" customHeight="1">
      <c r="A107" s="10"/>
      <c r="B107" s="9"/>
    </row>
    <row r="108" spans="1:2" ht="15" customHeight="1">
      <c r="A108" s="10"/>
      <c r="B108" s="9"/>
    </row>
    <row r="109" spans="1:2" ht="15" customHeight="1">
      <c r="A109" s="10"/>
      <c r="B109" s="9"/>
    </row>
    <row r="110" spans="1:2" ht="15" customHeight="1">
      <c r="A110" s="10"/>
      <c r="B110" s="9"/>
    </row>
    <row r="111" spans="1:2" ht="15" customHeight="1">
      <c r="A111" s="10"/>
      <c r="B111" s="9"/>
    </row>
    <row r="112" spans="1:2" ht="15" customHeight="1">
      <c r="A112" s="10"/>
      <c r="B112" s="9"/>
    </row>
    <row r="113" spans="1:2" ht="15" customHeight="1">
      <c r="A113" s="10"/>
      <c r="B113" s="9"/>
    </row>
    <row r="114" spans="1:2" ht="15" customHeight="1">
      <c r="A114" s="10"/>
      <c r="B114" s="9"/>
    </row>
    <row r="115" spans="1:2" ht="15" customHeight="1">
      <c r="A115" s="10"/>
      <c r="B115" s="9"/>
    </row>
    <row r="116" spans="1:2" ht="15" customHeight="1">
      <c r="A116" s="10"/>
      <c r="B116" s="9"/>
    </row>
    <row r="117" spans="1:2" ht="15" customHeight="1">
      <c r="A117" s="10"/>
      <c r="B117" s="9"/>
    </row>
    <row r="118" spans="1:2" ht="15" customHeight="1">
      <c r="A118" s="10"/>
      <c r="B118" s="9"/>
    </row>
    <row r="119" spans="1:2" ht="15" customHeight="1">
      <c r="A119" s="10"/>
      <c r="B119" s="9"/>
    </row>
    <row r="120" spans="1:2" ht="15" customHeight="1">
      <c r="A120" s="10"/>
      <c r="B120" s="9"/>
    </row>
    <row r="121" spans="1:2" ht="15" customHeight="1">
      <c r="A121" s="10"/>
      <c r="B121" s="9"/>
    </row>
    <row r="122" spans="1:2" ht="15" customHeight="1">
      <c r="A122" s="10"/>
      <c r="B122" s="9"/>
    </row>
    <row r="123" spans="1:2" ht="15" customHeight="1">
      <c r="A123" s="10"/>
      <c r="B123" s="9"/>
    </row>
    <row r="124" spans="1:2" ht="15" customHeight="1">
      <c r="A124" s="10"/>
      <c r="B124" s="9"/>
    </row>
    <row r="125" spans="1:2" ht="15" customHeight="1">
      <c r="A125" s="10"/>
      <c r="B125" s="9"/>
    </row>
    <row r="126" spans="1:2" ht="15" customHeight="1">
      <c r="A126" s="10"/>
      <c r="B126" s="9"/>
    </row>
    <row r="127" spans="1:2" ht="15" customHeight="1">
      <c r="A127" s="10"/>
      <c r="B127" s="9"/>
    </row>
    <row r="128" spans="1:2" ht="15" customHeight="1">
      <c r="A128" s="10"/>
      <c r="B128" s="9"/>
    </row>
    <row r="129" spans="1:2" ht="15" customHeight="1">
      <c r="A129" s="10"/>
      <c r="B129" s="9"/>
    </row>
    <row r="130" spans="1:2" ht="15" customHeight="1">
      <c r="A130" s="10"/>
      <c r="B130" s="9"/>
    </row>
    <row r="131" spans="1:2" ht="15" customHeight="1">
      <c r="A131" s="10"/>
      <c r="B131" s="9"/>
    </row>
    <row r="132" spans="1:2" ht="15" customHeight="1">
      <c r="A132" s="10"/>
      <c r="B132" s="9"/>
    </row>
    <row r="133" spans="1:2" ht="15" customHeight="1">
      <c r="A133" s="10"/>
      <c r="B133" s="9"/>
    </row>
    <row r="134" spans="1:2" ht="15" customHeight="1">
      <c r="A134" s="10"/>
      <c r="B134" s="9"/>
    </row>
    <row r="135" spans="1:2" ht="15" customHeight="1">
      <c r="A135" s="10"/>
      <c r="B135" s="9"/>
    </row>
    <row r="136" spans="1:2" ht="15" customHeight="1">
      <c r="A136" s="10"/>
      <c r="B136" s="9"/>
    </row>
    <row r="137" spans="1:2" ht="15" customHeight="1">
      <c r="A137" s="10"/>
      <c r="B137" s="9"/>
    </row>
    <row r="138" spans="1:2" ht="15" customHeight="1">
      <c r="A138" s="10"/>
      <c r="B138" s="9"/>
    </row>
    <row r="139" spans="1:2" ht="15" customHeight="1">
      <c r="A139" s="10"/>
      <c r="B139" s="9"/>
    </row>
    <row r="140" spans="1:2" ht="15" customHeight="1">
      <c r="A140" s="10"/>
      <c r="B140" s="9"/>
    </row>
    <row r="141" spans="1:2" ht="15" customHeight="1">
      <c r="A141" s="10"/>
      <c r="B141" s="9"/>
    </row>
    <row r="142" spans="1:2" ht="15" customHeight="1">
      <c r="A142" s="10"/>
      <c r="B142" s="9"/>
    </row>
    <row r="143" spans="1:2" ht="15" customHeight="1">
      <c r="A143" s="10"/>
      <c r="B143" s="9"/>
    </row>
    <row r="144" spans="1:2" ht="15" customHeight="1">
      <c r="A144" s="10"/>
      <c r="B144" s="9"/>
    </row>
    <row r="145" spans="1:2" ht="15" customHeight="1">
      <c r="A145" s="10"/>
      <c r="B145" s="9"/>
    </row>
    <row r="146" spans="1:2" ht="15" customHeight="1">
      <c r="A146" s="10"/>
      <c r="B146" s="9"/>
    </row>
    <row r="147" spans="1:2" ht="15" customHeight="1">
      <c r="A147" s="10"/>
      <c r="B147" s="9"/>
    </row>
    <row r="148" spans="1:2" ht="15" customHeight="1">
      <c r="A148" s="10"/>
      <c r="B148" s="9"/>
    </row>
    <row r="149" spans="1:2" ht="15" customHeight="1">
      <c r="A149" s="10"/>
      <c r="B149" s="9"/>
    </row>
    <row r="150" spans="1:2" ht="15" customHeight="1">
      <c r="A150" s="10"/>
      <c r="B150" s="9"/>
    </row>
    <row r="151" spans="1:2" ht="15" customHeight="1">
      <c r="A151" s="10"/>
      <c r="B151" s="9"/>
    </row>
    <row r="152" spans="1:2" ht="15" customHeight="1">
      <c r="A152" s="10"/>
      <c r="B152" s="9"/>
    </row>
    <row r="153" spans="1:2" ht="15" customHeight="1">
      <c r="A153" s="10"/>
      <c r="B153" s="9"/>
    </row>
    <row r="154" spans="1:2" ht="15" customHeight="1">
      <c r="A154" s="10"/>
      <c r="B154" s="9"/>
    </row>
    <row r="155" spans="1:2" ht="15" customHeight="1">
      <c r="A155" s="10"/>
      <c r="B155" s="9"/>
    </row>
    <row r="156" spans="1:2" ht="15" customHeight="1">
      <c r="A156" s="10"/>
      <c r="B156" s="9"/>
    </row>
    <row r="157" spans="1:2" ht="15" customHeight="1">
      <c r="A157" s="10"/>
      <c r="B157" s="9"/>
    </row>
    <row r="158" spans="1:2" ht="15" customHeight="1">
      <c r="A158" s="10"/>
      <c r="B158" s="9"/>
    </row>
    <row r="159" spans="1:2" ht="15" customHeight="1">
      <c r="A159" s="10"/>
      <c r="B159" s="9"/>
    </row>
    <row r="160" spans="1:2" ht="15" customHeight="1">
      <c r="A160" s="10"/>
      <c r="B160" s="9"/>
    </row>
    <row r="161" spans="1:2" ht="15" customHeight="1">
      <c r="A161" s="10"/>
      <c r="B161" s="9"/>
    </row>
    <row r="162" spans="1:2" ht="15" customHeight="1">
      <c r="A162" s="10"/>
      <c r="B162" s="9"/>
    </row>
    <row r="163" spans="1:2" ht="15" customHeight="1">
      <c r="A163" s="10"/>
      <c r="B163" s="9"/>
    </row>
    <row r="164" spans="1:2" ht="15" customHeight="1">
      <c r="A164" s="10"/>
      <c r="B164" s="9"/>
    </row>
    <row r="165" spans="1:2" ht="15" customHeight="1">
      <c r="A165" s="10"/>
      <c r="B165" s="9"/>
    </row>
    <row r="166" spans="1:2" ht="15" customHeight="1">
      <c r="A166" s="10"/>
      <c r="B166" s="9"/>
    </row>
    <row r="167" spans="1:2" ht="15" customHeight="1">
      <c r="A167" s="10"/>
      <c r="B167" s="9"/>
    </row>
    <row r="168" spans="1:2" ht="15" customHeight="1">
      <c r="A168" s="10"/>
      <c r="B168" s="9"/>
    </row>
    <row r="169" spans="1:2" ht="15" customHeight="1">
      <c r="A169" s="10"/>
      <c r="B169" s="9"/>
    </row>
    <row r="170" spans="1:2" ht="15" customHeight="1">
      <c r="A170" s="10"/>
      <c r="B170" s="9"/>
    </row>
    <row r="171" spans="1:2" ht="15" customHeight="1">
      <c r="A171" s="10"/>
      <c r="B171" s="9"/>
    </row>
    <row r="172" spans="1:2" ht="15" customHeight="1">
      <c r="A172" s="10"/>
      <c r="B172" s="9"/>
    </row>
    <row r="173" spans="1:2" ht="15" customHeight="1">
      <c r="A173" s="10"/>
      <c r="B173" s="9"/>
    </row>
    <row r="174" spans="1:2" ht="15" customHeight="1">
      <c r="A174" s="10"/>
      <c r="B174" s="9"/>
    </row>
    <row r="175" spans="1:2" ht="15" customHeight="1">
      <c r="A175" s="10"/>
      <c r="B175" s="9"/>
    </row>
    <row r="176" spans="1:2" ht="15" customHeight="1">
      <c r="A176" s="10"/>
      <c r="B176" s="9"/>
    </row>
    <row r="177" spans="1:2" ht="15" customHeight="1">
      <c r="A177" s="10"/>
      <c r="B177" s="9"/>
    </row>
    <row r="178" spans="1:2" ht="15" customHeight="1">
      <c r="A178" s="10"/>
      <c r="B178" s="9"/>
    </row>
    <row r="179" spans="1:2" ht="15" customHeight="1">
      <c r="A179" s="10"/>
      <c r="B179" s="9"/>
    </row>
    <row r="180" spans="1:2" ht="15" customHeight="1">
      <c r="A180" s="10"/>
      <c r="B180" s="9"/>
    </row>
    <row r="181" spans="1:2" ht="15" customHeight="1">
      <c r="A181" s="10"/>
      <c r="B181" s="9"/>
    </row>
    <row r="182" spans="1:2" ht="15" customHeight="1">
      <c r="A182" s="10"/>
      <c r="B182" s="9"/>
    </row>
    <row r="183" spans="1:2" ht="15" customHeight="1">
      <c r="A183" s="10"/>
      <c r="B183" s="9"/>
    </row>
    <row r="184" spans="1:2" ht="15" customHeight="1">
      <c r="A184" s="10"/>
      <c r="B184" s="9"/>
    </row>
    <row r="185" spans="1:2" ht="15" customHeight="1">
      <c r="A185" s="10"/>
      <c r="B185" s="9"/>
    </row>
    <row r="186" spans="1:2" ht="15" customHeight="1">
      <c r="A186" s="10"/>
      <c r="B186" s="9"/>
    </row>
    <row r="187" spans="1:2" ht="15" customHeight="1">
      <c r="A187" s="10"/>
      <c r="B187" s="9"/>
    </row>
    <row r="188" spans="1:2" ht="15" customHeight="1">
      <c r="A188" s="10"/>
      <c r="B188" s="9"/>
    </row>
    <row r="189" spans="1:2" ht="15" customHeight="1">
      <c r="A189" s="10"/>
      <c r="B189" s="9"/>
    </row>
    <row r="190" spans="1:2" ht="15" customHeight="1">
      <c r="A190" s="10"/>
      <c r="B190" s="9"/>
    </row>
    <row r="191" spans="1:2" ht="15" customHeight="1">
      <c r="A191" s="10"/>
      <c r="B191" s="9"/>
    </row>
    <row r="192" spans="1:2" ht="15" customHeight="1">
      <c r="A192" s="10"/>
      <c r="B192" s="9"/>
    </row>
    <row r="193" spans="1:2" ht="15" customHeight="1">
      <c r="A193" s="10"/>
      <c r="B193" s="9"/>
    </row>
    <row r="194" spans="1:2" ht="15" customHeight="1">
      <c r="A194" s="10"/>
      <c r="B194" s="9"/>
    </row>
    <row r="195" spans="1:2" ht="15" customHeight="1">
      <c r="A195" s="10"/>
      <c r="B195" s="9"/>
    </row>
    <row r="196" spans="1:2" ht="15" customHeight="1">
      <c r="A196" s="10"/>
      <c r="B196" s="9"/>
    </row>
    <row r="197" spans="1:2" ht="15" customHeight="1">
      <c r="A197" s="10"/>
      <c r="B197" s="9"/>
    </row>
    <row r="198" spans="1:2" ht="15" customHeight="1">
      <c r="A198" s="10"/>
      <c r="B198" s="9"/>
    </row>
    <row r="199" spans="1:2" ht="15" customHeight="1">
      <c r="A199" s="10"/>
      <c r="B199" s="9"/>
    </row>
    <row r="200" spans="1:2" ht="15" customHeight="1">
      <c r="A200" s="10"/>
      <c r="B200" s="9"/>
    </row>
    <row r="201" spans="1:2" ht="15" customHeight="1">
      <c r="A201" s="10"/>
      <c r="B201" s="9"/>
    </row>
    <row r="202" spans="1:2" ht="15" customHeight="1">
      <c r="A202" s="10"/>
      <c r="B202" s="9"/>
    </row>
    <row r="203" spans="1:2" ht="15" customHeight="1">
      <c r="A203" s="10"/>
      <c r="B203" s="9"/>
    </row>
    <row r="204" spans="1:2" ht="15" customHeight="1">
      <c r="A204" s="10"/>
      <c r="B204" s="9"/>
    </row>
    <row r="205" spans="1:2" ht="15" customHeight="1">
      <c r="A205" s="10"/>
      <c r="B205" s="9"/>
    </row>
    <row r="206" spans="1:2" ht="15" customHeight="1">
      <c r="A206" s="10"/>
      <c r="B206" s="9"/>
    </row>
    <row r="207" spans="1:2" ht="15" customHeight="1">
      <c r="A207" s="10"/>
      <c r="B207" s="9"/>
    </row>
    <row r="208" spans="1:2" ht="15" customHeight="1">
      <c r="A208" s="10"/>
      <c r="B208" s="9"/>
    </row>
    <row r="209" spans="1:2" ht="15" customHeight="1">
      <c r="A209" s="10"/>
      <c r="B209" s="9"/>
    </row>
    <row r="210" spans="1:2" ht="15" customHeight="1">
      <c r="A210" s="10"/>
      <c r="B210" s="9"/>
    </row>
    <row r="211" spans="1:2" ht="15" customHeight="1">
      <c r="A211" s="10"/>
      <c r="B211" s="9"/>
    </row>
    <row r="212" spans="1:2" ht="15" customHeight="1">
      <c r="A212" s="10"/>
      <c r="B212" s="9"/>
    </row>
    <row r="213" spans="1:2" ht="15" customHeight="1">
      <c r="A213" s="10"/>
      <c r="B213" s="9"/>
    </row>
    <row r="214" spans="1:2" ht="15" customHeight="1">
      <c r="A214" s="10"/>
      <c r="B214" s="9"/>
    </row>
    <row r="215" spans="1:2" ht="15" customHeight="1">
      <c r="A215" s="10"/>
      <c r="B215" s="9"/>
    </row>
    <row r="216" spans="1:2" ht="15" customHeight="1">
      <c r="A216" s="10"/>
      <c r="B216" s="9"/>
    </row>
    <row r="217" spans="1:2" ht="15" customHeight="1">
      <c r="A217" s="10"/>
      <c r="B217" s="9"/>
    </row>
    <row r="218" spans="1:2" ht="15" customHeight="1">
      <c r="A218" s="10"/>
      <c r="B218" s="9"/>
    </row>
    <row r="219" spans="1:2" ht="15" customHeight="1">
      <c r="A219" s="10"/>
      <c r="B219" s="9"/>
    </row>
    <row r="220" spans="1:2" ht="15" customHeight="1">
      <c r="A220" s="10"/>
      <c r="B220" s="9"/>
    </row>
    <row r="221" spans="1:2" ht="15" customHeight="1">
      <c r="A221" s="10"/>
      <c r="B221" s="9"/>
    </row>
    <row r="222" spans="1:2" ht="15" customHeight="1">
      <c r="A222" s="10"/>
      <c r="B222" s="9"/>
    </row>
    <row r="223" spans="1:2" ht="15" customHeight="1">
      <c r="A223" s="10"/>
      <c r="B223" s="9"/>
    </row>
    <row r="224" spans="1:2" ht="15" customHeight="1">
      <c r="A224" s="10"/>
      <c r="B224" s="9"/>
    </row>
    <row r="225" spans="1:2" ht="15" customHeight="1">
      <c r="A225" s="10"/>
      <c r="B225" s="9"/>
    </row>
    <row r="226" spans="1:2" ht="15" customHeight="1">
      <c r="A226" s="10"/>
      <c r="B226" s="9"/>
    </row>
    <row r="227" spans="1:2" ht="15" customHeight="1">
      <c r="A227" s="10"/>
      <c r="B227" s="9"/>
    </row>
    <row r="228" spans="1:2" ht="15" customHeight="1">
      <c r="A228" s="10"/>
      <c r="B228" s="9"/>
    </row>
    <row r="229" spans="1:2" ht="15" customHeight="1">
      <c r="A229" s="10"/>
      <c r="B229" s="9"/>
    </row>
    <row r="230" spans="1:2" ht="15" customHeight="1">
      <c r="A230" s="10"/>
      <c r="B230" s="9"/>
    </row>
    <row r="231" spans="1:2" ht="15" customHeight="1">
      <c r="A231" s="10"/>
      <c r="B231" s="9"/>
    </row>
    <row r="232" spans="1:2" ht="15" customHeight="1">
      <c r="A232" s="10"/>
      <c r="B232" s="9"/>
    </row>
    <row r="233" spans="1:2" ht="15" customHeight="1">
      <c r="A233" s="10"/>
      <c r="B233" s="9"/>
    </row>
    <row r="234" spans="1:2" ht="15" customHeight="1">
      <c r="A234" s="10"/>
      <c r="B234" s="9"/>
    </row>
    <row r="235" spans="1:2" ht="15" customHeight="1">
      <c r="A235" s="10"/>
      <c r="B235" s="9"/>
    </row>
    <row r="236" spans="1:2" ht="15" customHeight="1">
      <c r="A236" s="10"/>
      <c r="B236" s="9"/>
    </row>
    <row r="237" spans="1:2" ht="15" customHeight="1">
      <c r="A237" s="10"/>
      <c r="B237" s="9"/>
    </row>
    <row r="238" spans="1:2" ht="15" customHeight="1">
      <c r="A238" s="10"/>
      <c r="B238" s="9"/>
    </row>
    <row r="239" spans="1:2" ht="15" customHeight="1">
      <c r="A239" s="10"/>
      <c r="B239" s="9"/>
    </row>
    <row r="240" spans="1:2" ht="15" customHeight="1">
      <c r="A240" s="10"/>
      <c r="B240" s="9"/>
    </row>
    <row r="241" spans="1:2" ht="15" customHeight="1">
      <c r="A241" s="10"/>
      <c r="B241" s="9"/>
    </row>
    <row r="242" spans="1:2" ht="15" customHeight="1">
      <c r="A242" s="10"/>
      <c r="B242" s="9"/>
    </row>
    <row r="243" spans="1:2" ht="15" customHeight="1">
      <c r="A243" s="10"/>
      <c r="B243" s="9"/>
    </row>
    <row r="244" spans="1:2" ht="15" customHeight="1">
      <c r="A244" s="10"/>
      <c r="B244" s="9"/>
    </row>
    <row r="245" spans="1:2" ht="15" customHeight="1">
      <c r="A245" s="10"/>
      <c r="B245" s="9"/>
    </row>
    <row r="246" spans="1:2" ht="15" customHeight="1">
      <c r="A246" s="10"/>
      <c r="B246" s="9"/>
    </row>
    <row r="247" spans="1:2" ht="15" customHeight="1">
      <c r="A247" s="10"/>
      <c r="B247" s="9"/>
    </row>
    <row r="248" spans="1:2" ht="15" customHeight="1">
      <c r="A248" s="10"/>
      <c r="B248" s="9"/>
    </row>
    <row r="249" spans="1:2" ht="15" customHeight="1">
      <c r="A249" s="10"/>
      <c r="B249" s="9"/>
    </row>
    <row r="250" spans="1:2" ht="15" customHeight="1">
      <c r="A250" s="10"/>
      <c r="B250" s="9"/>
    </row>
    <row r="251" spans="1:2" ht="15" customHeight="1">
      <c r="A251" s="10"/>
      <c r="B251" s="9"/>
    </row>
    <row r="252" spans="1:2" ht="15" customHeight="1">
      <c r="A252" s="10"/>
      <c r="B252" s="9"/>
    </row>
    <row r="253" spans="1:2" ht="15" customHeight="1">
      <c r="A253" s="10"/>
      <c r="B253" s="9"/>
    </row>
    <row r="254" spans="1:2" ht="15" customHeight="1">
      <c r="A254" s="10"/>
      <c r="B254" s="9"/>
    </row>
    <row r="255" spans="1:2" ht="15" customHeight="1">
      <c r="A255" s="10"/>
      <c r="B255" s="9"/>
    </row>
    <row r="256" spans="1:2" ht="15" customHeight="1">
      <c r="A256" s="10"/>
      <c r="B256" s="9"/>
    </row>
    <row r="257" spans="1:2" ht="15" customHeight="1">
      <c r="A257" s="10"/>
      <c r="B257" s="9"/>
    </row>
    <row r="258" spans="1:2" ht="15" customHeight="1">
      <c r="A258" s="10"/>
      <c r="B258" s="9"/>
    </row>
    <row r="259" spans="1:2" ht="15" customHeight="1">
      <c r="A259" s="10"/>
      <c r="B259" s="9"/>
    </row>
    <row r="260" spans="1:2" ht="15" customHeight="1">
      <c r="A260" s="10"/>
      <c r="B260" s="9"/>
    </row>
    <row r="261" spans="1:2" ht="15" customHeight="1">
      <c r="A261" s="10"/>
      <c r="B261" s="9"/>
    </row>
    <row r="262" spans="1:2" ht="15" customHeight="1">
      <c r="A262" s="10"/>
      <c r="B262" s="9"/>
    </row>
    <row r="263" spans="1:2" ht="15" customHeight="1">
      <c r="A263" s="10"/>
      <c r="B263" s="9"/>
    </row>
    <row r="264" spans="1:2" ht="15" customHeight="1">
      <c r="A264" s="10"/>
      <c r="B264" s="9"/>
    </row>
    <row r="265" spans="1:2" ht="15" customHeight="1">
      <c r="A265" s="10"/>
      <c r="B265" s="9"/>
    </row>
    <row r="266" spans="1:2" ht="15" customHeight="1">
      <c r="A266" s="10"/>
      <c r="B266" s="9"/>
    </row>
    <row r="267" spans="1:2" ht="15" customHeight="1">
      <c r="A267" s="10"/>
      <c r="B267" s="9"/>
    </row>
    <row r="268" spans="1:2" ht="15" customHeight="1">
      <c r="A268" s="10"/>
      <c r="B268" s="9"/>
    </row>
    <row r="269" spans="1:2" ht="15" customHeight="1">
      <c r="A269" s="10"/>
      <c r="B269" s="9"/>
    </row>
    <row r="270" spans="1:2" ht="15" customHeight="1">
      <c r="A270" s="10"/>
      <c r="B270" s="9"/>
    </row>
    <row r="271" spans="1:2" ht="15" customHeight="1">
      <c r="A271" s="10"/>
      <c r="B271" s="9"/>
    </row>
    <row r="272" spans="1:2" ht="15" customHeight="1">
      <c r="A272" s="10"/>
      <c r="B272" s="9"/>
    </row>
    <row r="273" spans="1:2" ht="15" customHeight="1">
      <c r="A273" s="10"/>
      <c r="B273" s="9"/>
    </row>
    <row r="274" spans="1:2" ht="15" customHeight="1">
      <c r="A274" s="10"/>
      <c r="B274" s="9"/>
    </row>
    <row r="275" spans="1:2" ht="15" customHeight="1">
      <c r="A275" s="10"/>
      <c r="B275" s="9"/>
    </row>
    <row r="276" spans="1:2" ht="15" customHeight="1">
      <c r="A276" s="10"/>
      <c r="B276" s="9"/>
    </row>
    <row r="277" spans="1:2" ht="15" customHeight="1">
      <c r="A277" s="10"/>
      <c r="B277" s="9"/>
    </row>
    <row r="278" spans="1:2" ht="15" customHeight="1">
      <c r="A278" s="10"/>
      <c r="B278" s="9"/>
    </row>
    <row r="279" spans="1:2" ht="15" customHeight="1">
      <c r="A279" s="10"/>
      <c r="B279" s="9"/>
    </row>
    <row r="280" spans="1:2" ht="15" customHeight="1">
      <c r="A280" s="10"/>
      <c r="B280" s="9"/>
    </row>
    <row r="281" spans="1:2" ht="15" customHeight="1">
      <c r="A281" s="10"/>
      <c r="B281" s="9"/>
    </row>
    <row r="282" spans="1:2" ht="15" customHeight="1">
      <c r="A282" s="10"/>
      <c r="B282" s="9"/>
    </row>
    <row r="283" spans="1:2" ht="15" customHeight="1">
      <c r="A283" s="10"/>
      <c r="B283" s="9"/>
    </row>
  </sheetData>
  <sortState ref="A2:B53">
    <sortCondition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3"/>
  <sheetViews>
    <sheetView topLeftCell="A17" workbookViewId="0"/>
  </sheetViews>
  <sheetFormatPr defaultRowHeight="15"/>
  <cols>
    <col min="1" max="1" width="30" customWidth="1"/>
    <col min="2" max="2" width="17.85546875" customWidth="1"/>
    <col min="4" max="4" width="9.140625" style="36"/>
  </cols>
  <sheetData>
    <row r="1" spans="1:4">
      <c r="A1" s="11" t="s">
        <v>10</v>
      </c>
      <c r="B1" s="11" t="s">
        <v>0</v>
      </c>
    </row>
    <row r="2" spans="1:4" ht="15" customHeight="1">
      <c r="A2" s="13" t="s">
        <v>105</v>
      </c>
      <c r="B2" s="12">
        <v>55100000</v>
      </c>
      <c r="D2" s="36" t="str">
        <f>A2</f>
        <v>A&amp;B LIVE</v>
      </c>
    </row>
    <row r="3" spans="1:4" ht="15" customHeight="1">
      <c r="A3" s="13" t="s">
        <v>157</v>
      </c>
      <c r="B3" s="12">
        <v>118800000</v>
      </c>
      <c r="D3" s="36" t="str">
        <f t="shared" ref="D3:D40" si="0">A3</f>
        <v>BR-Gazeta</v>
      </c>
    </row>
    <row r="4" spans="1:4" ht="15" customHeight="1">
      <c r="A4" s="13" t="s">
        <v>54</v>
      </c>
      <c r="B4" s="12">
        <v>54000000</v>
      </c>
      <c r="D4" s="36" t="str">
        <f t="shared" si="0"/>
        <v>Budapest Sport</v>
      </c>
    </row>
    <row r="5" spans="1:4" ht="15" customHeight="1">
      <c r="A5" s="13" t="s">
        <v>40</v>
      </c>
      <c r="B5" s="12">
        <v>117000000</v>
      </c>
      <c r="D5" s="36" t="str">
        <f t="shared" si="0"/>
        <v>Caribbean Original Football Edition</v>
      </c>
    </row>
    <row r="6" spans="1:4" ht="15" customHeight="1">
      <c r="A6" s="13" t="s">
        <v>158</v>
      </c>
      <c r="B6" s="12">
        <v>119900000</v>
      </c>
      <c r="D6" s="36" t="str">
        <f t="shared" si="0"/>
        <v>Derde keer</v>
      </c>
    </row>
    <row r="7" spans="1:4" ht="15" customHeight="1">
      <c r="A7" s="13" t="s">
        <v>159</v>
      </c>
      <c r="B7" s="12">
        <v>105800000</v>
      </c>
      <c r="D7" s="36" t="str">
        <f t="shared" si="0"/>
        <v>El boletin de El Salvador</v>
      </c>
    </row>
    <row r="8" spans="1:4" ht="15" customHeight="1">
      <c r="A8" s="13" t="s">
        <v>140</v>
      </c>
      <c r="B8" s="12">
        <v>248200000</v>
      </c>
      <c r="D8" s="36" t="str">
        <f t="shared" si="0"/>
        <v>El fútbol de cocaína</v>
      </c>
    </row>
    <row r="9" spans="1:4" ht="15" customHeight="1">
      <c r="A9" s="13" t="s">
        <v>62</v>
      </c>
      <c r="B9" s="12">
        <v>40000000</v>
      </c>
      <c r="D9" s="36" t="str">
        <f t="shared" si="0"/>
        <v>Football Island</v>
      </c>
    </row>
    <row r="10" spans="1:4" ht="15" customHeight="1">
      <c r="A10" s="13" t="s">
        <v>142</v>
      </c>
      <c r="B10" s="12">
        <v>16100000</v>
      </c>
      <c r="D10" s="36" t="str">
        <f t="shared" si="0"/>
        <v>Fotbal Minut cu Minut</v>
      </c>
    </row>
    <row r="11" spans="1:4" ht="15" customHeight="1">
      <c r="A11" s="13" t="s">
        <v>160</v>
      </c>
      <c r="B11" s="12">
        <v>15300000</v>
      </c>
      <c r="D11" s="36" t="str">
        <f t="shared" si="0"/>
        <v>FUTBOL +</v>
      </c>
    </row>
    <row r="12" spans="1:4" ht="15" customHeight="1">
      <c r="A12" s="13" t="s">
        <v>145</v>
      </c>
      <c r="B12" s="12">
        <v>6000000</v>
      </c>
      <c r="D12" s="36" t="str">
        <f t="shared" si="0"/>
        <v>Just Do It</v>
      </c>
    </row>
    <row r="13" spans="1:4" ht="15" customHeight="1">
      <c r="A13" s="13" t="s">
        <v>65</v>
      </c>
      <c r="B13" s="12">
        <v>290700000</v>
      </c>
      <c r="D13" s="36" t="str">
        <f t="shared" si="0"/>
        <v>La Gazzetta dello Sport</v>
      </c>
    </row>
    <row r="14" spans="1:4" ht="15" customHeight="1">
      <c r="A14" s="13" t="s">
        <v>147</v>
      </c>
      <c r="B14" s="12">
        <v>114800000</v>
      </c>
      <c r="D14" s="36" t="str">
        <f t="shared" si="0"/>
        <v>Laos FootBall</v>
      </c>
    </row>
    <row r="15" spans="1:4" ht="15" customHeight="1">
      <c r="A15" s="13" t="s">
        <v>161</v>
      </c>
      <c r="B15" s="12">
        <v>221300000</v>
      </c>
      <c r="D15" s="36" t="str">
        <f t="shared" si="0"/>
        <v>Nacional d'Andorra Periódico</v>
      </c>
    </row>
    <row r="16" spans="1:4" ht="15" customHeight="1">
      <c r="A16" s="13" t="s">
        <v>162</v>
      </c>
      <c r="B16" s="12">
        <v>5300000</v>
      </c>
      <c r="D16" s="36" t="str">
        <f t="shared" si="0"/>
        <v>ProАфро</v>
      </c>
    </row>
    <row r="17" spans="1:4" ht="15" customHeight="1">
      <c r="A17" s="13" t="s">
        <v>163</v>
      </c>
      <c r="B17" s="12">
        <v>137100000</v>
      </c>
      <c r="D17" s="36" t="str">
        <f t="shared" si="0"/>
        <v>Scott - Express</v>
      </c>
    </row>
    <row r="18" spans="1:4" ht="15" customHeight="1">
      <c r="A18" s="13" t="s">
        <v>35</v>
      </c>
      <c r="B18" s="12">
        <v>239900000</v>
      </c>
      <c r="D18" s="36" t="str">
        <f t="shared" si="0"/>
        <v>Siyinqaba Magazine</v>
      </c>
    </row>
    <row r="19" spans="1:4" ht="15" customHeight="1">
      <c r="A19" s="13" t="s">
        <v>201</v>
      </c>
      <c r="B19" s="12">
        <v>180000000</v>
      </c>
      <c r="D19" s="36" t="str">
        <f t="shared" si="0"/>
        <v>Siyinqaba Magazine №2</v>
      </c>
    </row>
    <row r="20" spans="1:4" ht="15" customHeight="1">
      <c r="A20" s="13" t="s">
        <v>98</v>
      </c>
      <c r="B20" s="12">
        <v>25100000</v>
      </c>
      <c r="D20" s="36" t="str">
        <f t="shared" si="0"/>
        <v>Socceroos</v>
      </c>
    </row>
    <row r="21" spans="1:4" ht="15" customHeight="1">
      <c r="A21" s="13" t="s">
        <v>165</v>
      </c>
      <c r="B21" s="12">
        <v>152800000</v>
      </c>
      <c r="D21" s="36" t="str">
        <f t="shared" si="0"/>
        <v>The Barbados Life</v>
      </c>
    </row>
    <row r="22" spans="1:4" ht="15" customHeight="1">
      <c r="A22" s="13" t="s">
        <v>90</v>
      </c>
      <c r="B22" s="12">
        <v>219200000</v>
      </c>
      <c r="D22" s="36" t="str">
        <f t="shared" si="0"/>
        <v>The Kenyan Times</v>
      </c>
    </row>
    <row r="23" spans="1:4" ht="15" customHeight="1">
      <c r="A23" s="13" t="s">
        <v>166</v>
      </c>
      <c r="B23" s="12">
        <v>20600000</v>
      </c>
      <c r="D23" s="36" t="str">
        <f t="shared" si="0"/>
        <v xml:space="preserve">The Revolution Times </v>
      </c>
    </row>
    <row r="24" spans="1:4" ht="15" customHeight="1">
      <c r="A24" s="13" t="s">
        <v>74</v>
      </c>
      <c r="B24" s="12">
        <v>85900000</v>
      </c>
      <c r="D24" s="36" t="str">
        <f t="shared" si="0"/>
        <v>The Royal Gazette</v>
      </c>
    </row>
    <row r="25" spans="1:4" ht="15" customHeight="1">
      <c r="A25" s="13" t="s">
        <v>167</v>
      </c>
      <c r="B25" s="12">
        <v>156200000</v>
      </c>
      <c r="D25" s="36" t="str">
        <f t="shared" si="0"/>
        <v>Times of India</v>
      </c>
    </row>
    <row r="26" spans="1:4" ht="15" customHeight="1">
      <c r="A26" s="13" t="s">
        <v>118</v>
      </c>
      <c r="B26" s="12">
        <v>64800000</v>
      </c>
      <c r="D26" s="36" t="str">
        <f t="shared" si="0"/>
        <v>Viva Honduras</v>
      </c>
    </row>
    <row r="27" spans="1:4" ht="15" customHeight="1">
      <c r="A27" s="13" t="s">
        <v>152</v>
      </c>
      <c r="B27" s="12">
        <v>52300000</v>
      </c>
      <c r="D27" s="36" t="str">
        <f t="shared" si="0"/>
        <v>ZamBall</v>
      </c>
    </row>
    <row r="28" spans="1:4" ht="15" customHeight="1">
      <c r="A28" s="13" t="s">
        <v>89</v>
      </c>
      <c r="B28" s="12">
        <v>43200000</v>
      </c>
      <c r="D28" s="36" t="str">
        <f t="shared" si="0"/>
        <v>Балканский удар</v>
      </c>
    </row>
    <row r="29" spans="1:4" ht="15" customHeight="1">
      <c r="A29" s="13" t="s">
        <v>154</v>
      </c>
      <c r="B29" s="12">
        <v>37300000</v>
      </c>
      <c r="D29" s="36" t="str">
        <f t="shared" si="0"/>
        <v>Вувузелы Бафаны</v>
      </c>
    </row>
    <row r="30" spans="1:4" ht="15" customHeight="1">
      <c r="A30" s="13" t="s">
        <v>155</v>
      </c>
      <c r="B30" s="12">
        <v>70700000</v>
      </c>
      <c r="D30" s="36" t="str">
        <f t="shared" si="0"/>
        <v>Гол в раздевалку</v>
      </c>
    </row>
    <row r="31" spans="1:4" ht="15" customHeight="1">
      <c r="A31" s="13" t="s">
        <v>19</v>
      </c>
      <c r="B31" s="12">
        <v>77100000</v>
      </c>
      <c r="D31" s="36" t="str">
        <f t="shared" si="0"/>
        <v>Земля Обетованная</v>
      </c>
    </row>
    <row r="32" spans="1:4" ht="15" customHeight="1">
      <c r="A32" s="13" t="s">
        <v>168</v>
      </c>
      <c r="B32" s="12">
        <v>186200000</v>
      </c>
      <c r="D32" s="36" t="str">
        <f t="shared" si="0"/>
        <v>Золотая Пирамида</v>
      </c>
    </row>
    <row r="33" spans="1:4" ht="15" customHeight="1">
      <c r="A33" s="13" t="s">
        <v>169</v>
      </c>
      <c r="B33" s="12">
        <v>44900000</v>
      </c>
      <c r="D33" s="36" t="str">
        <f t="shared" si="0"/>
        <v>КАТОК</v>
      </c>
    </row>
    <row r="34" spans="1:4" ht="15" customHeight="1">
      <c r="A34" s="13" t="s">
        <v>170</v>
      </c>
      <c r="B34" s="12">
        <v>78000000</v>
      </c>
      <c r="D34" s="36" t="str">
        <f t="shared" si="0"/>
        <v>Корсар</v>
      </c>
    </row>
    <row r="35" spans="1:4" ht="15" customHeight="1">
      <c r="A35" s="13" t="s">
        <v>171</v>
      </c>
      <c r="B35" s="12">
        <v>24000000</v>
      </c>
      <c r="D35" s="36" t="str">
        <f t="shared" si="0"/>
        <v>Пас на остров</v>
      </c>
    </row>
    <row r="36" spans="1:4" ht="15" customHeight="1">
      <c r="A36" s="13" t="s">
        <v>129</v>
      </c>
      <c r="B36" s="12">
        <v>18900000</v>
      </c>
      <c r="D36" s="36" t="str">
        <f t="shared" si="0"/>
        <v>Таджикский Футбол</v>
      </c>
    </row>
    <row r="37" spans="1:4" ht="15" customHeight="1">
      <c r="A37" s="13" t="s">
        <v>107</v>
      </c>
      <c r="B37" s="12">
        <v>13100000</v>
      </c>
      <c r="D37" s="36" t="str">
        <f t="shared" si="0"/>
        <v>Футбол под МИКРОскопом</v>
      </c>
    </row>
    <row r="38" spans="1:4" ht="15" customHeight="1">
      <c r="A38" s="13" t="s">
        <v>172</v>
      </c>
      <c r="B38" s="12">
        <v>28600000</v>
      </c>
      <c r="D38" s="36" t="str">
        <f t="shared" si="0"/>
        <v>Хабар Аль-Месны</v>
      </c>
    </row>
    <row r="39" spans="1:4" ht="15" customHeight="1">
      <c r="A39" s="13" t="s">
        <v>72</v>
      </c>
      <c r="B39" s="12">
        <v>186000000</v>
      </c>
      <c r="D39" s="36" t="str">
        <f t="shared" si="0"/>
        <v>Хет-трик</v>
      </c>
    </row>
    <row r="40" spans="1:4" ht="15" customHeight="1">
      <c r="A40" s="13" t="s">
        <v>173</v>
      </c>
      <c r="B40" s="12">
        <v>124200000</v>
      </c>
      <c r="D40" s="36" t="str">
        <f t="shared" si="0"/>
        <v>ЦАРский футбол</v>
      </c>
    </row>
    <row r="41" spans="1:4" ht="15" customHeight="1">
      <c r="A41" s="13"/>
      <c r="B41" s="12"/>
    </row>
    <row r="42" spans="1:4" ht="15" customHeight="1">
      <c r="A42" s="13"/>
      <c r="B42" s="12">
        <f>SUM(B2:B40)</f>
        <v>3794400000</v>
      </c>
    </row>
    <row r="43" spans="1:4" ht="15" customHeight="1">
      <c r="A43" s="13"/>
      <c r="B43" s="12"/>
    </row>
    <row r="44" spans="1:4" ht="15" customHeight="1">
      <c r="A44" s="13"/>
      <c r="B44" s="12"/>
    </row>
    <row r="45" spans="1:4" ht="15" customHeight="1">
      <c r="A45" s="13"/>
      <c r="B45" s="12"/>
    </row>
    <row r="46" spans="1:4" ht="15" customHeight="1">
      <c r="A46" s="13"/>
      <c r="B46" s="12"/>
    </row>
    <row r="47" spans="1:4" ht="15" customHeight="1">
      <c r="A47" s="13"/>
      <c r="B47" s="12"/>
    </row>
    <row r="48" spans="1:4" ht="15" customHeight="1">
      <c r="A48" s="13"/>
      <c r="B48" s="12"/>
    </row>
    <row r="49" spans="1:2" ht="15" customHeight="1">
      <c r="A49" s="13"/>
      <c r="B49" s="12"/>
    </row>
    <row r="50" spans="1:2" ht="15" customHeight="1">
      <c r="A50" s="13"/>
      <c r="B50" s="12"/>
    </row>
    <row r="51" spans="1:2" ht="15" customHeight="1">
      <c r="A51" s="13"/>
      <c r="B51" s="12"/>
    </row>
    <row r="52" spans="1:2" ht="15" customHeight="1">
      <c r="A52" s="13"/>
      <c r="B52" s="12"/>
    </row>
    <row r="53" spans="1:2" ht="15" customHeight="1">
      <c r="A53" s="13"/>
      <c r="B53" s="12"/>
    </row>
    <row r="54" spans="1:2" ht="15" customHeight="1">
      <c r="A54" s="13"/>
      <c r="B54" s="12"/>
    </row>
    <row r="55" spans="1:2" ht="15" customHeight="1">
      <c r="A55" s="13"/>
      <c r="B55" s="12"/>
    </row>
    <row r="56" spans="1:2" ht="15" customHeight="1">
      <c r="A56" s="13"/>
      <c r="B56" s="12"/>
    </row>
    <row r="57" spans="1:2" ht="15" customHeight="1">
      <c r="A57" s="13"/>
      <c r="B57" s="12"/>
    </row>
    <row r="58" spans="1:2" ht="15" customHeight="1">
      <c r="A58" s="13"/>
      <c r="B58" s="12"/>
    </row>
    <row r="59" spans="1:2" ht="15" customHeight="1">
      <c r="A59" s="13"/>
      <c r="B59" s="12"/>
    </row>
    <row r="60" spans="1:2" ht="15" customHeight="1">
      <c r="A60" s="13"/>
      <c r="B60" s="12"/>
    </row>
    <row r="61" spans="1:2" ht="15" customHeight="1">
      <c r="A61" s="13"/>
      <c r="B61" s="12"/>
    </row>
    <row r="62" spans="1:2" ht="15" customHeight="1">
      <c r="A62" s="13"/>
      <c r="B62" s="12"/>
    </row>
    <row r="63" spans="1:2" ht="15" customHeight="1">
      <c r="A63" s="13"/>
      <c r="B63" s="12"/>
    </row>
    <row r="64" spans="1:2" ht="15" customHeight="1">
      <c r="A64" s="13"/>
      <c r="B64" s="12"/>
    </row>
    <row r="65" spans="1:2" ht="15" customHeight="1">
      <c r="A65" s="13"/>
      <c r="B65" s="12"/>
    </row>
    <row r="66" spans="1:2" ht="15" customHeight="1">
      <c r="A66" s="13"/>
      <c r="B66" s="12"/>
    </row>
    <row r="67" spans="1:2" ht="15" customHeight="1">
      <c r="A67" s="13"/>
      <c r="B67" s="12"/>
    </row>
    <row r="68" spans="1:2" ht="15" customHeight="1">
      <c r="A68" s="13"/>
      <c r="B68" s="12"/>
    </row>
    <row r="69" spans="1:2" ht="15" customHeight="1">
      <c r="A69" s="13"/>
      <c r="B69" s="12"/>
    </row>
    <row r="70" spans="1:2" ht="15" customHeight="1">
      <c r="A70" s="13"/>
      <c r="B70" s="12"/>
    </row>
    <row r="71" spans="1:2" ht="15" customHeight="1">
      <c r="A71" s="13"/>
      <c r="B71" s="12"/>
    </row>
    <row r="72" spans="1:2" ht="15" customHeight="1">
      <c r="A72" s="13"/>
      <c r="B72" s="12"/>
    </row>
    <row r="73" spans="1:2" ht="15" customHeight="1">
      <c r="A73" s="13"/>
      <c r="B73" s="12"/>
    </row>
    <row r="74" spans="1:2" ht="15" customHeight="1">
      <c r="A74" s="13"/>
      <c r="B74" s="12"/>
    </row>
    <row r="75" spans="1:2" ht="15" customHeight="1">
      <c r="A75" s="13"/>
      <c r="B75" s="12"/>
    </row>
    <row r="76" spans="1:2" ht="15" customHeight="1">
      <c r="A76" s="13"/>
      <c r="B76" s="12"/>
    </row>
    <row r="77" spans="1:2" ht="15" customHeight="1">
      <c r="A77" s="13"/>
      <c r="B77" s="12"/>
    </row>
    <row r="78" spans="1:2" ht="15" customHeight="1">
      <c r="A78" s="13"/>
      <c r="B78" s="12"/>
    </row>
    <row r="79" spans="1:2" ht="15" customHeight="1">
      <c r="A79" s="13"/>
      <c r="B79" s="12"/>
    </row>
    <row r="80" spans="1:2" ht="15" customHeight="1">
      <c r="A80" s="13"/>
      <c r="B80" s="12"/>
    </row>
    <row r="81" spans="1:2" ht="15" customHeight="1">
      <c r="A81" s="13"/>
      <c r="B81" s="12"/>
    </row>
    <row r="82" spans="1:2" ht="15" customHeight="1">
      <c r="A82" s="13"/>
      <c r="B82" s="12"/>
    </row>
    <row r="83" spans="1:2" ht="15" customHeight="1">
      <c r="A83" s="13"/>
      <c r="B83" s="12"/>
    </row>
    <row r="84" spans="1:2" ht="15" customHeight="1">
      <c r="A84" s="13"/>
      <c r="B84" s="12"/>
    </row>
    <row r="85" spans="1:2" ht="15" customHeight="1">
      <c r="A85" s="13"/>
      <c r="B85" s="12"/>
    </row>
    <row r="86" spans="1:2" ht="15" customHeight="1">
      <c r="A86" s="13"/>
      <c r="B86" s="12"/>
    </row>
    <row r="87" spans="1:2" ht="15" customHeight="1">
      <c r="A87" s="13"/>
      <c r="B87" s="12"/>
    </row>
    <row r="88" spans="1:2" ht="15" customHeight="1">
      <c r="A88" s="13"/>
      <c r="B88" s="12"/>
    </row>
    <row r="89" spans="1:2" ht="15" customHeight="1">
      <c r="A89" s="13"/>
      <c r="B89" s="12"/>
    </row>
    <row r="90" spans="1:2" ht="15" customHeight="1">
      <c r="A90" s="13"/>
      <c r="B90" s="12"/>
    </row>
    <row r="91" spans="1:2" ht="15" customHeight="1">
      <c r="A91" s="13"/>
      <c r="B91" s="12"/>
    </row>
    <row r="92" spans="1:2" ht="15" customHeight="1">
      <c r="A92" s="13"/>
      <c r="B92" s="12"/>
    </row>
    <row r="93" spans="1:2" ht="15" customHeight="1">
      <c r="A93" s="13"/>
      <c r="B93" s="12"/>
    </row>
    <row r="94" spans="1:2" ht="15" customHeight="1">
      <c r="A94" s="13"/>
      <c r="B94" s="12"/>
    </row>
    <row r="95" spans="1:2" ht="15" customHeight="1">
      <c r="A95" s="13"/>
      <c r="B95" s="12"/>
    </row>
    <row r="96" spans="1:2" ht="15" customHeight="1">
      <c r="A96" s="13"/>
      <c r="B96" s="12"/>
    </row>
    <row r="97" spans="1:2" ht="15" customHeight="1">
      <c r="A97" s="13"/>
      <c r="B97" s="12"/>
    </row>
    <row r="98" spans="1:2" ht="15" customHeight="1">
      <c r="A98" s="13"/>
      <c r="B98" s="12"/>
    </row>
    <row r="99" spans="1:2" ht="15" customHeight="1">
      <c r="A99" s="13"/>
      <c r="B99" s="12"/>
    </row>
    <row r="100" spans="1:2" ht="15" customHeight="1">
      <c r="A100" s="13"/>
      <c r="B100" s="12"/>
    </row>
    <row r="101" spans="1:2" ht="15" customHeight="1">
      <c r="A101" s="13"/>
      <c r="B101" s="12"/>
    </row>
    <row r="102" spans="1:2" ht="15" customHeight="1">
      <c r="A102" s="13"/>
      <c r="B102" s="12"/>
    </row>
    <row r="103" spans="1:2" ht="15" customHeight="1">
      <c r="A103" s="13"/>
      <c r="B103" s="12"/>
    </row>
    <row r="104" spans="1:2" ht="15" customHeight="1">
      <c r="A104" s="13"/>
      <c r="B104" s="12"/>
    </row>
    <row r="105" spans="1:2" ht="15" customHeight="1">
      <c r="A105" s="13"/>
      <c r="B105" s="12"/>
    </row>
    <row r="106" spans="1:2" ht="15" customHeight="1">
      <c r="A106" s="13"/>
      <c r="B106" s="12"/>
    </row>
    <row r="107" spans="1:2" ht="15" customHeight="1">
      <c r="A107" s="13"/>
      <c r="B107" s="12"/>
    </row>
    <row r="108" spans="1:2" ht="15" customHeight="1">
      <c r="A108" s="13"/>
      <c r="B108" s="12"/>
    </row>
    <row r="109" spans="1:2" ht="15" customHeight="1">
      <c r="A109" s="13"/>
      <c r="B109" s="12"/>
    </row>
    <row r="110" spans="1:2" ht="15" customHeight="1">
      <c r="A110" s="13"/>
      <c r="B110" s="12"/>
    </row>
    <row r="111" spans="1:2" ht="15" customHeight="1">
      <c r="A111" s="13"/>
      <c r="B111" s="12"/>
    </row>
    <row r="112" spans="1:2" ht="15" customHeight="1">
      <c r="A112" s="13"/>
      <c r="B112" s="12"/>
    </row>
    <row r="113" spans="1:2" ht="15" customHeight="1">
      <c r="A113" s="13"/>
      <c r="B113" s="12"/>
    </row>
    <row r="114" spans="1:2" ht="15" customHeight="1">
      <c r="A114" s="13"/>
      <c r="B114" s="12"/>
    </row>
    <row r="115" spans="1:2" ht="15" customHeight="1">
      <c r="A115" s="13"/>
      <c r="B115" s="12"/>
    </row>
    <row r="116" spans="1:2" ht="15" customHeight="1">
      <c r="A116" s="13"/>
      <c r="B116" s="12"/>
    </row>
    <row r="117" spans="1:2" ht="15" customHeight="1">
      <c r="A117" s="13"/>
      <c r="B117" s="12"/>
    </row>
    <row r="118" spans="1:2" ht="15" customHeight="1">
      <c r="A118" s="13"/>
      <c r="B118" s="12"/>
    </row>
    <row r="119" spans="1:2" ht="15" customHeight="1">
      <c r="A119" s="13"/>
      <c r="B119" s="12"/>
    </row>
    <row r="120" spans="1:2" ht="15" customHeight="1">
      <c r="A120" s="13"/>
      <c r="B120" s="12"/>
    </row>
    <row r="121" spans="1:2" ht="15" customHeight="1">
      <c r="A121" s="13"/>
      <c r="B121" s="12"/>
    </row>
    <row r="122" spans="1:2" ht="15" customHeight="1">
      <c r="A122" s="13"/>
      <c r="B122" s="12"/>
    </row>
    <row r="123" spans="1:2" ht="15" customHeight="1">
      <c r="A123" s="13"/>
      <c r="B123" s="12"/>
    </row>
    <row r="124" spans="1:2" ht="15" customHeight="1">
      <c r="A124" s="13"/>
      <c r="B124" s="12"/>
    </row>
    <row r="125" spans="1:2" ht="15" customHeight="1">
      <c r="A125" s="13"/>
      <c r="B125" s="12"/>
    </row>
    <row r="126" spans="1:2" ht="15" customHeight="1">
      <c r="A126" s="13"/>
      <c r="B126" s="12"/>
    </row>
    <row r="127" spans="1:2" ht="15" customHeight="1">
      <c r="A127" s="13"/>
      <c r="B127" s="12"/>
    </row>
    <row r="128" spans="1:2" ht="15" customHeight="1">
      <c r="A128" s="13"/>
      <c r="B128" s="12"/>
    </row>
    <row r="129" spans="1:2" ht="15" customHeight="1">
      <c r="A129" s="13"/>
      <c r="B129" s="12"/>
    </row>
    <row r="130" spans="1:2" ht="15" customHeight="1">
      <c r="A130" s="13"/>
      <c r="B130" s="12"/>
    </row>
    <row r="131" spans="1:2" ht="15" customHeight="1">
      <c r="A131" s="13"/>
      <c r="B131" s="12"/>
    </row>
    <row r="132" spans="1:2" ht="15" customHeight="1">
      <c r="A132" s="13"/>
      <c r="B132" s="12"/>
    </row>
    <row r="133" spans="1:2" ht="15" customHeight="1">
      <c r="A133" s="13"/>
      <c r="B133" s="12"/>
    </row>
    <row r="134" spans="1:2" ht="15" customHeight="1">
      <c r="A134" s="13"/>
      <c r="B134" s="12"/>
    </row>
    <row r="135" spans="1:2" ht="15" customHeight="1">
      <c r="A135" s="13"/>
      <c r="B135" s="12"/>
    </row>
    <row r="136" spans="1:2" ht="15" customHeight="1">
      <c r="A136" s="13"/>
      <c r="B136" s="12"/>
    </row>
    <row r="137" spans="1:2" ht="15" customHeight="1">
      <c r="A137" s="13"/>
      <c r="B137" s="12"/>
    </row>
    <row r="138" spans="1:2" ht="15" customHeight="1">
      <c r="A138" s="13"/>
      <c r="B138" s="12"/>
    </row>
    <row r="139" spans="1:2" ht="15" customHeight="1">
      <c r="A139" s="13"/>
      <c r="B139" s="12"/>
    </row>
    <row r="140" spans="1:2" ht="15" customHeight="1">
      <c r="A140" s="13"/>
      <c r="B140" s="12"/>
    </row>
    <row r="141" spans="1:2" ht="15" customHeight="1">
      <c r="A141" s="13"/>
      <c r="B141" s="12"/>
    </row>
    <row r="142" spans="1:2" ht="15" customHeight="1">
      <c r="A142" s="13"/>
      <c r="B142" s="12"/>
    </row>
    <row r="143" spans="1:2" ht="15" customHeight="1">
      <c r="A143" s="13"/>
      <c r="B143" s="12"/>
    </row>
    <row r="144" spans="1:2" ht="15" customHeight="1">
      <c r="A144" s="13"/>
      <c r="B144" s="12"/>
    </row>
    <row r="145" spans="1:2" ht="15" customHeight="1">
      <c r="A145" s="13"/>
      <c r="B145" s="12"/>
    </row>
    <row r="146" spans="1:2" ht="15" customHeight="1">
      <c r="A146" s="13"/>
      <c r="B146" s="12"/>
    </row>
    <row r="147" spans="1:2" ht="15" customHeight="1">
      <c r="A147" s="13"/>
      <c r="B147" s="12"/>
    </row>
    <row r="148" spans="1:2" ht="15" customHeight="1">
      <c r="A148" s="13"/>
      <c r="B148" s="12"/>
    </row>
    <row r="149" spans="1:2" ht="15" customHeight="1">
      <c r="A149" s="13"/>
      <c r="B149" s="12"/>
    </row>
    <row r="150" spans="1:2" ht="15" customHeight="1">
      <c r="A150" s="13"/>
      <c r="B150" s="12"/>
    </row>
    <row r="151" spans="1:2" ht="15" customHeight="1">
      <c r="A151" s="13"/>
      <c r="B151" s="12"/>
    </row>
    <row r="152" spans="1:2" ht="15" customHeight="1">
      <c r="A152" s="13"/>
      <c r="B152" s="12"/>
    </row>
    <row r="153" spans="1:2" ht="15" customHeight="1">
      <c r="A153" s="13"/>
      <c r="B153" s="12"/>
    </row>
    <row r="154" spans="1:2" ht="15" customHeight="1">
      <c r="A154" s="13"/>
      <c r="B154" s="12"/>
    </row>
    <row r="155" spans="1:2" ht="15" customHeight="1">
      <c r="A155" s="13"/>
      <c r="B155" s="12"/>
    </row>
    <row r="156" spans="1:2" ht="15" customHeight="1">
      <c r="A156" s="13"/>
      <c r="B156" s="12"/>
    </row>
    <row r="157" spans="1:2" ht="15" customHeight="1">
      <c r="A157" s="13"/>
      <c r="B157" s="12"/>
    </row>
    <row r="158" spans="1:2" ht="15" customHeight="1">
      <c r="A158" s="13"/>
      <c r="B158" s="12"/>
    </row>
    <row r="159" spans="1:2" ht="15" customHeight="1">
      <c r="A159" s="13"/>
      <c r="B159" s="12"/>
    </row>
    <row r="160" spans="1:2" ht="15" customHeight="1">
      <c r="A160" s="13"/>
      <c r="B160" s="12"/>
    </row>
    <row r="161" spans="1:2" ht="15" customHeight="1">
      <c r="A161" s="13"/>
      <c r="B161" s="12"/>
    </row>
    <row r="162" spans="1:2" ht="15" customHeight="1">
      <c r="A162" s="13"/>
      <c r="B162" s="12"/>
    </row>
    <row r="163" spans="1:2" ht="15" customHeight="1">
      <c r="A163" s="13"/>
      <c r="B163" s="12"/>
    </row>
    <row r="164" spans="1:2" ht="15" customHeight="1">
      <c r="A164" s="13"/>
      <c r="B164" s="12"/>
    </row>
    <row r="165" spans="1:2" ht="15" customHeight="1">
      <c r="A165" s="13"/>
      <c r="B165" s="12"/>
    </row>
    <row r="166" spans="1:2" ht="15" customHeight="1">
      <c r="A166" s="13"/>
      <c r="B166" s="12"/>
    </row>
    <row r="167" spans="1:2" ht="15" customHeight="1">
      <c r="A167" s="13"/>
      <c r="B167" s="12"/>
    </row>
    <row r="168" spans="1:2" ht="15" customHeight="1">
      <c r="A168" s="13"/>
      <c r="B168" s="12"/>
    </row>
    <row r="169" spans="1:2" ht="15" customHeight="1">
      <c r="A169" s="13"/>
      <c r="B169" s="12"/>
    </row>
    <row r="170" spans="1:2" ht="15" customHeight="1">
      <c r="A170" s="13"/>
      <c r="B170" s="12"/>
    </row>
    <row r="171" spans="1:2" ht="15" customHeight="1">
      <c r="A171" s="13"/>
      <c r="B171" s="12"/>
    </row>
    <row r="172" spans="1:2" ht="15" customHeight="1">
      <c r="A172" s="13"/>
      <c r="B172" s="12"/>
    </row>
    <row r="173" spans="1:2" ht="15" customHeight="1">
      <c r="A173" s="13"/>
      <c r="B173" s="12"/>
    </row>
    <row r="174" spans="1:2" ht="15" customHeight="1">
      <c r="A174" s="13"/>
      <c r="B174" s="12"/>
    </row>
    <row r="175" spans="1:2" ht="15" customHeight="1">
      <c r="A175" s="13"/>
      <c r="B175" s="12"/>
    </row>
    <row r="176" spans="1:2" ht="15" customHeight="1">
      <c r="A176" s="13"/>
      <c r="B176" s="12"/>
    </row>
    <row r="177" spans="1:2" ht="15" customHeight="1">
      <c r="A177" s="13"/>
      <c r="B177" s="12"/>
    </row>
    <row r="178" spans="1:2" ht="15" customHeight="1">
      <c r="A178" s="13"/>
      <c r="B178" s="12"/>
    </row>
    <row r="179" spans="1:2" ht="15" customHeight="1">
      <c r="A179" s="13"/>
      <c r="B179" s="12"/>
    </row>
    <row r="180" spans="1:2" ht="15" customHeight="1">
      <c r="A180" s="13"/>
      <c r="B180" s="12"/>
    </row>
    <row r="181" spans="1:2" ht="15" customHeight="1">
      <c r="A181" s="13"/>
      <c r="B181" s="12"/>
    </row>
    <row r="182" spans="1:2" ht="15" customHeight="1">
      <c r="A182" s="13"/>
      <c r="B182" s="12"/>
    </row>
    <row r="183" spans="1:2" ht="15" customHeight="1">
      <c r="A183" s="13"/>
      <c r="B183" s="12"/>
    </row>
    <row r="184" spans="1:2" ht="15" customHeight="1">
      <c r="A184" s="13"/>
      <c r="B184" s="12"/>
    </row>
    <row r="185" spans="1:2" ht="15" customHeight="1">
      <c r="A185" s="13"/>
      <c r="B185" s="12"/>
    </row>
    <row r="186" spans="1:2" ht="15" customHeight="1">
      <c r="A186" s="13"/>
      <c r="B186" s="12"/>
    </row>
    <row r="187" spans="1:2" ht="15" customHeight="1">
      <c r="A187" s="13"/>
      <c r="B187" s="12"/>
    </row>
    <row r="188" spans="1:2" ht="15" customHeight="1">
      <c r="A188" s="13"/>
      <c r="B188" s="12"/>
    </row>
    <row r="189" spans="1:2" ht="15" customHeight="1">
      <c r="A189" s="13"/>
      <c r="B189" s="12"/>
    </row>
    <row r="190" spans="1:2" ht="15" customHeight="1">
      <c r="A190" s="13"/>
      <c r="B190" s="12"/>
    </row>
    <row r="191" spans="1:2" ht="15" customHeight="1">
      <c r="A191" s="13"/>
      <c r="B191" s="12"/>
    </row>
    <row r="192" spans="1:2" ht="15" customHeight="1">
      <c r="A192" s="13"/>
      <c r="B192" s="12"/>
    </row>
    <row r="193" spans="1:2" ht="15" customHeight="1">
      <c r="A193" s="13"/>
      <c r="B193" s="12"/>
    </row>
    <row r="194" spans="1:2" ht="15" customHeight="1">
      <c r="A194" s="13"/>
      <c r="B194" s="12"/>
    </row>
    <row r="195" spans="1:2" ht="15" customHeight="1">
      <c r="A195" s="13"/>
      <c r="B195" s="12"/>
    </row>
    <row r="196" spans="1:2" ht="15" customHeight="1">
      <c r="A196" s="13"/>
      <c r="B196" s="12"/>
    </row>
    <row r="197" spans="1:2" ht="15" customHeight="1">
      <c r="A197" s="13"/>
      <c r="B197" s="12"/>
    </row>
    <row r="198" spans="1:2" ht="15" customHeight="1">
      <c r="A198" s="13"/>
      <c r="B198" s="12"/>
    </row>
    <row r="199" spans="1:2" ht="15" customHeight="1">
      <c r="A199" s="13"/>
      <c r="B199" s="12"/>
    </row>
    <row r="200" spans="1:2" ht="15" customHeight="1">
      <c r="A200" s="13"/>
      <c r="B200" s="12"/>
    </row>
    <row r="201" spans="1:2">
      <c r="A201" s="13"/>
      <c r="B201" s="12"/>
    </row>
    <row r="202" spans="1:2">
      <c r="A202" s="15"/>
      <c r="B202" s="14"/>
    </row>
    <row r="203" spans="1:2">
      <c r="A203" s="15"/>
      <c r="B203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9"/>
  <sheetViews>
    <sheetView tabSelected="1" workbookViewId="0">
      <selection activeCell="B190" sqref="B190"/>
    </sheetView>
  </sheetViews>
  <sheetFormatPr defaultRowHeight="15"/>
  <cols>
    <col min="1" max="1" width="16.140625" style="26" customWidth="1"/>
    <col min="2" max="2" width="33.28515625" customWidth="1"/>
    <col min="3" max="3" width="14.7109375" customWidth="1"/>
    <col min="4" max="7" width="13.28515625" bestFit="1" customWidth="1"/>
    <col min="8" max="8" width="12.5703125" bestFit="1" customWidth="1"/>
    <col min="9" max="9" width="15.7109375" customWidth="1"/>
    <col min="10" max="10" width="16.5703125" style="29" bestFit="1" customWidth="1"/>
    <col min="12" max="12" width="21.5703125" style="36" customWidth="1"/>
  </cols>
  <sheetData>
    <row r="1" spans="1:12">
      <c r="B1" s="17"/>
      <c r="C1" s="59" t="s">
        <v>1</v>
      </c>
      <c r="D1" s="60"/>
      <c r="E1" s="60"/>
      <c r="F1" s="60"/>
      <c r="G1" s="60"/>
      <c r="H1" s="60"/>
      <c r="I1" s="17"/>
      <c r="J1" s="27"/>
      <c r="L1" s="38" t="s">
        <v>0</v>
      </c>
    </row>
    <row r="2" spans="1:12">
      <c r="A2" s="26" t="s">
        <v>3</v>
      </c>
      <c r="B2" s="18" t="s">
        <v>10</v>
      </c>
      <c r="C2" s="16">
        <v>10</v>
      </c>
      <c r="D2" s="16">
        <v>11</v>
      </c>
      <c r="E2" s="16">
        <v>12</v>
      </c>
      <c r="F2" s="16">
        <v>13</v>
      </c>
      <c r="G2" s="16">
        <v>14</v>
      </c>
      <c r="H2" s="16">
        <v>15</v>
      </c>
      <c r="I2" s="18" t="s">
        <v>2</v>
      </c>
      <c r="J2" s="28" t="s">
        <v>175</v>
      </c>
      <c r="L2" s="37">
        <f>SUM(I3:I188)</f>
        <v>30689206425.007999</v>
      </c>
    </row>
    <row r="3" spans="1:12">
      <c r="A3" s="26">
        <f t="shared" ref="A3:A34" si="0">COUNTIFS(B$3:B$384,B3)</f>
        <v>1</v>
      </c>
      <c r="B3" s="33" t="s">
        <v>203</v>
      </c>
      <c r="C3" s="51">
        <f>IF(ISNA(VLOOKUP(СМИ!$B3,'10'!$A$2:$B$392,2,0))=TRUE,0,VLOOKUP(СМИ!$B3,'10'!$A$2:$B$392,2,0))</f>
        <v>0</v>
      </c>
      <c r="D3" s="51">
        <f>IF(ISNA(VLOOKUP(СМИ!$B3,'11'!$A$2:$B$397,2,0))=TRUE,0,VLOOKUP(СМИ!$B3,'11'!$A$2:$B$397,2,0))</f>
        <v>16020180</v>
      </c>
      <c r="E3" s="51">
        <f>IF(ISNA(VLOOKUP(СМИ!$B3,'12'!$A$2:$B$397,2,0))=TRUE,0,VLOOKUP(СМИ!$B3,'12'!$A$2:$B$397,2,0))</f>
        <v>0</v>
      </c>
      <c r="F3" s="51">
        <f>IF(ISNA(VLOOKUP(СМИ!$B3,'13'!$A$2:$B$397,2,0))=TRUE,0,VLOOKUP(СМИ!$B3,'13'!$A$2:$B$397,2,0))</f>
        <v>0</v>
      </c>
      <c r="G3" s="51">
        <f>IF(ISNA(VLOOKUP(СМИ!$B3,'14'!$A$2:$B$397,2,0))=TRUE,0,VLOOKUP(СМИ!$B3,'14'!$A$2:$B$397,2,0))</f>
        <v>0</v>
      </c>
      <c r="H3" s="51">
        <f>IF(ISNA(VLOOKUP(СМИ!$B3,'15'!$A$2:$B$397,2,0))=TRUE,0,VLOOKUP(СМИ!$B3,'15'!$A$2:$B$397,2,0))</f>
        <v>0</v>
      </c>
      <c r="I3" s="31">
        <f t="shared" ref="I3:I34" si="1">SUM(C3:H3)</f>
        <v>16020180</v>
      </c>
      <c r="J3" s="32">
        <f t="shared" ref="J3:J34" si="2">COUNTIFS(C3:H3,"&gt;0")</f>
        <v>1</v>
      </c>
      <c r="L3" s="36" t="str">
        <f>B3</f>
        <v>Trzeci Połowa</v>
      </c>
    </row>
    <row r="4" spans="1:12">
      <c r="A4" s="26">
        <f t="shared" si="0"/>
        <v>1</v>
      </c>
      <c r="B4" s="33" t="s">
        <v>25</v>
      </c>
      <c r="C4" s="51">
        <f>IF(ISNA(VLOOKUP(СМИ!$B4,'10'!$A$2:$B$392,2,0))=TRUE,0,VLOOKUP(СМИ!$B4,'10'!$A$2:$B$392,2,0))</f>
        <v>213700000</v>
      </c>
      <c r="D4" s="51">
        <f>IF(ISNA(VLOOKUP(СМИ!$B4,'11'!$A$2:$B$397,2,0))=TRUE,0,VLOOKUP(СМИ!$B4,'11'!$A$2:$B$397,2,0))</f>
        <v>166320000</v>
      </c>
      <c r="E4" s="51">
        <f>IF(ISNA(VLOOKUP(СМИ!$B4,'12'!$A$2:$B$397,2,0))=TRUE,0,VLOOKUP(СМИ!$B4,'12'!$A$2:$B$397,2,0))</f>
        <v>18400000</v>
      </c>
      <c r="F4" s="51">
        <f>IF(ISNA(VLOOKUP(СМИ!$B4,'13'!$A$2:$B$397,2,0))=TRUE,0,VLOOKUP(СМИ!$B4,'13'!$A$2:$B$397,2,0))</f>
        <v>96000000</v>
      </c>
      <c r="G4" s="51">
        <f>IF(ISNA(VLOOKUP(СМИ!$B4,'14'!$A$2:$B$397,2,0))=TRUE,0,VLOOKUP(СМИ!$B4,'14'!$A$2:$B$397,2,0))</f>
        <v>25900000</v>
      </c>
      <c r="H4" s="51">
        <f>IF(ISNA(VLOOKUP(СМИ!$B4,'15'!$A$2:$B$397,2,0))=TRUE,0,VLOOKUP(СМИ!$B4,'15'!$A$2:$B$397,2,0))</f>
        <v>0</v>
      </c>
      <c r="I4" s="31">
        <f t="shared" si="1"/>
        <v>520320000</v>
      </c>
      <c r="J4" s="32">
        <f t="shared" si="2"/>
        <v>5</v>
      </c>
      <c r="L4" s="36" t="str">
        <f t="shared" ref="L4:L59" si="3">B4</f>
        <v>Grand Football</v>
      </c>
    </row>
    <row r="5" spans="1:12">
      <c r="A5" s="26">
        <f t="shared" si="0"/>
        <v>1</v>
      </c>
      <c r="B5" s="30" t="s">
        <v>204</v>
      </c>
      <c r="C5" s="51">
        <f>IF(ISNA(VLOOKUP(СМИ!$B5,'10'!$A$2:$B$392,2,0))=TRUE,0,VLOOKUP(СМИ!$B5,'10'!$A$2:$B$392,2,0))</f>
        <v>106700000</v>
      </c>
      <c r="D5" s="51">
        <f>IF(ISNA(VLOOKUP(СМИ!$B5,'11'!$A$2:$B$397,2,0))=TRUE,0,VLOOKUP(СМИ!$B5,'11'!$A$2:$B$397,2,0))</f>
        <v>0</v>
      </c>
      <c r="E5" s="51">
        <f>IF(ISNA(VLOOKUP(СМИ!$B5,'12'!$A$2:$B$397,2,0))=TRUE,0,VLOOKUP(СМИ!$B5,'12'!$A$2:$B$397,2,0))</f>
        <v>47200000</v>
      </c>
      <c r="F5" s="51">
        <f>IF(ISNA(VLOOKUP(СМИ!$B5,'13'!$A$2:$B$397,2,0))=TRUE,0,VLOOKUP(СМИ!$B5,'13'!$A$2:$B$397,2,0))</f>
        <v>0</v>
      </c>
      <c r="G5" s="51">
        <f>IF(ISNA(VLOOKUP(СМИ!$B5,'14'!$A$2:$B$397,2,0))=TRUE,0,VLOOKUP(СМИ!$B5,'14'!$A$2:$B$397,2,0))</f>
        <v>0</v>
      </c>
      <c r="H5" s="51">
        <f>IF(ISNA(VLOOKUP(СМИ!$B5,'15'!$A$2:$B$397,2,0))=TRUE,0,VLOOKUP(СМИ!$B5,'15'!$A$2:$B$397,2,0))</f>
        <v>0</v>
      </c>
      <c r="I5" s="31">
        <f t="shared" si="1"/>
        <v>153900000</v>
      </c>
      <c r="J5" s="32">
        <f t="shared" si="2"/>
        <v>2</v>
      </c>
      <c r="L5" s="36" t="str">
        <f t="shared" si="3"/>
        <v>Senegalfoot</v>
      </c>
    </row>
    <row r="6" spans="1:12">
      <c r="A6" s="26">
        <f t="shared" si="0"/>
        <v>1</v>
      </c>
      <c r="B6" s="30" t="s">
        <v>44</v>
      </c>
      <c r="C6" s="51">
        <f>IF(ISNA(VLOOKUP(СМИ!$B6,'10'!$A$2:$B$392,2,0))=TRUE,0,VLOOKUP(СМИ!$B6,'10'!$A$2:$B$392,2,0))</f>
        <v>83400000</v>
      </c>
      <c r="D6" s="51">
        <f>IF(ISNA(VLOOKUP(СМИ!$B6,'11'!$A$2:$B$397,2,0))=TRUE,0,VLOOKUP(СМИ!$B6,'11'!$A$2:$B$397,2,0))</f>
        <v>0</v>
      </c>
      <c r="E6" s="51">
        <f>IF(ISNA(VLOOKUP(СМИ!$B6,'12'!$A$2:$B$397,2,0))=TRUE,0,VLOOKUP(СМИ!$B6,'12'!$A$2:$B$397,2,0))</f>
        <v>0</v>
      </c>
      <c r="F6" s="51">
        <f>IF(ISNA(VLOOKUP(СМИ!$B6,'13'!$A$2:$B$397,2,0))=TRUE,0,VLOOKUP(СМИ!$B6,'13'!$A$2:$B$397,2,0))</f>
        <v>0</v>
      </c>
      <c r="G6" s="51">
        <f>IF(ISNA(VLOOKUP(СМИ!$B6,'14'!$A$2:$B$397,2,0))=TRUE,0,VLOOKUP(СМИ!$B6,'14'!$A$2:$B$397,2,0))</f>
        <v>0</v>
      </c>
      <c r="H6" s="51">
        <f>IF(ISNA(VLOOKUP(СМИ!$B6,'15'!$A$2:$B$397,2,0))=TRUE,0,VLOOKUP(СМИ!$B6,'15'!$A$2:$B$397,2,0))</f>
        <v>0</v>
      </c>
      <c r="I6" s="31">
        <f t="shared" si="1"/>
        <v>83400000</v>
      </c>
      <c r="J6" s="32">
        <f t="shared" si="2"/>
        <v>1</v>
      </c>
      <c r="L6" s="36" t="str">
        <f t="shared" si="3"/>
        <v>«totalfootball» Уругвай 2</v>
      </c>
    </row>
    <row r="7" spans="1:12">
      <c r="A7" s="26">
        <f t="shared" si="0"/>
        <v>1</v>
      </c>
      <c r="B7" s="33" t="s">
        <v>100</v>
      </c>
      <c r="C7" s="51">
        <f>IF(ISNA(VLOOKUP(СМИ!$B7,'10'!$A$2:$B$392,2,0))=TRUE,0,VLOOKUP(СМИ!$B7,'10'!$A$2:$B$392,2,0))</f>
        <v>0</v>
      </c>
      <c r="D7" s="51">
        <f>IF(ISNA(VLOOKUP(СМИ!$B7,'11'!$A$2:$B$397,2,0))=TRUE,0,VLOOKUP(СМИ!$B7,'11'!$A$2:$B$397,2,0))</f>
        <v>0</v>
      </c>
      <c r="E7" s="51">
        <f>IF(ISNA(VLOOKUP(СМИ!$B7,'12'!$A$2:$B$397,2,0))=TRUE,0,VLOOKUP(СМИ!$B7,'12'!$A$2:$B$397,2,0))</f>
        <v>8900000</v>
      </c>
      <c r="F7" s="51">
        <f>IF(ISNA(VLOOKUP(СМИ!$B7,'13'!$A$2:$B$397,2,0))=TRUE,0,VLOOKUP(СМИ!$B7,'13'!$A$2:$B$397,2,0))</f>
        <v>0</v>
      </c>
      <c r="G7" s="51">
        <f>IF(ISNA(VLOOKUP(СМИ!$B7,'14'!$A$2:$B$397,2,0))=TRUE,0,VLOOKUP(СМИ!$B7,'14'!$A$2:$B$397,2,0))</f>
        <v>0</v>
      </c>
      <c r="H7" s="51">
        <f>IF(ISNA(VLOOKUP(СМИ!$B7,'15'!$A$2:$B$397,2,0))=TRUE,0,VLOOKUP(СМИ!$B7,'15'!$A$2:$B$397,2,0))</f>
        <v>0</v>
      </c>
      <c r="I7" s="31">
        <f t="shared" si="1"/>
        <v>8900000</v>
      </c>
      <c r="J7" s="32">
        <f t="shared" si="2"/>
        <v>1</v>
      </c>
      <c r="L7" s="36" t="str">
        <f t="shared" si="3"/>
        <v>«Ахбар аль-Халидж» («Новости Залива»)</v>
      </c>
    </row>
    <row r="8" spans="1:12">
      <c r="A8" s="26">
        <f t="shared" si="0"/>
        <v>1</v>
      </c>
      <c r="B8" s="30" t="s">
        <v>39</v>
      </c>
      <c r="C8" s="51">
        <f>IF(ISNA(VLOOKUP(СМИ!$B8,'10'!$A$2:$B$392,2,0))=TRUE,0,VLOOKUP(СМИ!$B8,'10'!$A$2:$B$392,2,0))</f>
        <v>113900000</v>
      </c>
      <c r="D8" s="51">
        <f>IF(ISNA(VLOOKUP(СМИ!$B8,'11'!$A$2:$B$397,2,0))=TRUE,0,VLOOKUP(СМИ!$B8,'11'!$A$2:$B$397,2,0))</f>
        <v>0</v>
      </c>
      <c r="E8" s="51">
        <f>IF(ISNA(VLOOKUP(СМИ!$B8,'12'!$A$2:$B$397,2,0))=TRUE,0,VLOOKUP(СМИ!$B8,'12'!$A$2:$B$397,2,0))</f>
        <v>0</v>
      </c>
      <c r="F8" s="51">
        <f>IF(ISNA(VLOOKUP(СМИ!$B8,'13'!$A$2:$B$397,2,0))=TRUE,0,VLOOKUP(СМИ!$B8,'13'!$A$2:$B$397,2,0))</f>
        <v>0</v>
      </c>
      <c r="G8" s="51">
        <f>IF(ISNA(VLOOKUP(СМИ!$B8,'14'!$A$2:$B$397,2,0))=TRUE,0,VLOOKUP(СМИ!$B8,'14'!$A$2:$B$397,2,0))</f>
        <v>0</v>
      </c>
      <c r="H8" s="51">
        <f>IF(ISNA(VLOOKUP(СМИ!$B8,'15'!$A$2:$B$397,2,0))=TRUE,0,VLOOKUP(СМИ!$B8,'15'!$A$2:$B$397,2,0))</f>
        <v>0</v>
      </c>
      <c r="I8" s="31">
        <f t="shared" si="1"/>
        <v>113900000</v>
      </c>
      <c r="J8" s="32">
        <f t="shared" si="2"/>
        <v>1</v>
      </c>
      <c r="L8" s="36" t="str">
        <f t="shared" si="3"/>
        <v>90 минут</v>
      </c>
    </row>
    <row r="9" spans="1:12">
      <c r="A9" s="26">
        <f t="shared" si="0"/>
        <v>1</v>
      </c>
      <c r="B9" s="50" t="s">
        <v>105</v>
      </c>
      <c r="C9" s="52">
        <f>IF(ISNA(VLOOKUP(СМИ!$B9,'10'!$A$2:$B$392,2,0))=TRUE,0,VLOOKUP(СМИ!$B9,'10'!$A$2:$B$392,2,0))</f>
        <v>209900000</v>
      </c>
      <c r="D9" s="52">
        <f>IF(ISNA(VLOOKUP(СМИ!$B9,'11'!$A$2:$B$397,2,0))=TRUE,0,VLOOKUP(СМИ!$B9,'11'!$A$2:$B$397,2,0))</f>
        <v>167731200</v>
      </c>
      <c r="E9" s="52">
        <f>IF(ISNA(VLOOKUP(СМИ!$B9,'12'!$A$2:$B$397,2,0))=TRUE,0,VLOOKUP(СМИ!$B9,'12'!$A$2:$B$397,2,0))</f>
        <v>334500000</v>
      </c>
      <c r="F9" s="52">
        <f>IF(ISNA(VLOOKUP(СМИ!$B9,'13'!$A$2:$B$397,2,0))=TRUE,0,VLOOKUP(СМИ!$B9,'13'!$A$2:$B$397,2,0))</f>
        <v>333600000</v>
      </c>
      <c r="G9" s="52">
        <f>IF(ISNA(VLOOKUP(СМИ!$B9,'14'!$A$2:$B$397,2,0))=TRUE,0,VLOOKUP(СМИ!$B9,'14'!$A$2:$B$397,2,0))</f>
        <v>417200000</v>
      </c>
      <c r="H9" s="52">
        <f>IF(ISNA(VLOOKUP(СМИ!$B9,'15'!$A$2:$B$397,2,0))=TRUE,0,VLOOKUP(СМИ!$B9,'15'!$A$2:$B$397,2,0))</f>
        <v>55100000</v>
      </c>
      <c r="I9" s="48">
        <f t="shared" si="1"/>
        <v>1518031200</v>
      </c>
      <c r="J9" s="49">
        <f t="shared" si="2"/>
        <v>6</v>
      </c>
      <c r="L9" s="36" t="str">
        <f t="shared" si="3"/>
        <v>A&amp;B LIVE</v>
      </c>
    </row>
    <row r="10" spans="1:12">
      <c r="A10" s="26">
        <f t="shared" si="0"/>
        <v>1</v>
      </c>
      <c r="B10" s="34" t="s">
        <v>134</v>
      </c>
      <c r="C10" s="51">
        <f>IF(ISNA(VLOOKUP(СМИ!$B10,'10'!$A$2:$B$392,2,0))=TRUE,0,VLOOKUP(СМИ!$B10,'10'!$A$2:$B$392,2,0))</f>
        <v>0</v>
      </c>
      <c r="D10" s="51">
        <f>IF(ISNA(VLOOKUP(СМИ!$B10,'11'!$A$2:$B$397,2,0))=TRUE,0,VLOOKUP(СМИ!$B10,'11'!$A$2:$B$397,2,0))</f>
        <v>0</v>
      </c>
      <c r="E10" s="51">
        <f>IF(ISNA(VLOOKUP(СМИ!$B10,'12'!$A$2:$B$397,2,0))=TRUE,0,VLOOKUP(СМИ!$B10,'12'!$A$2:$B$397,2,0))</f>
        <v>0</v>
      </c>
      <c r="F10" s="51">
        <f>IF(ISNA(VLOOKUP(СМИ!$B10,'13'!$A$2:$B$397,2,0))=TRUE,0,VLOOKUP(СМИ!$B10,'13'!$A$2:$B$397,2,0))</f>
        <v>0</v>
      </c>
      <c r="G10" s="51">
        <f>IF(ISNA(VLOOKUP(СМИ!$B10,'14'!$A$2:$B$397,2,0))=TRUE,0,VLOOKUP(СМИ!$B10,'14'!$A$2:$B$397,2,0))</f>
        <v>18400000</v>
      </c>
      <c r="H10" s="51">
        <f>IF(ISNA(VLOOKUP(СМИ!$B10,'15'!$A$2:$B$397,2,0))=TRUE,0,VLOOKUP(СМИ!$B10,'15'!$A$2:$B$397,2,0))</f>
        <v>0</v>
      </c>
      <c r="I10" s="31">
        <f t="shared" si="1"/>
        <v>18400000</v>
      </c>
      <c r="J10" s="32">
        <f t="shared" si="2"/>
        <v>1</v>
      </c>
      <c r="L10" s="36" t="str">
        <f t="shared" si="3"/>
        <v>ABI</v>
      </c>
    </row>
    <row r="11" spans="1:12">
      <c r="A11" s="26">
        <f t="shared" si="0"/>
        <v>1</v>
      </c>
      <c r="B11" s="30" t="s">
        <v>51</v>
      </c>
      <c r="C11" s="51">
        <f>IF(ISNA(VLOOKUP(СМИ!$B11,'10'!$A$2:$B$392,2,0))=TRUE,0,VLOOKUP(СМИ!$B11,'10'!$A$2:$B$392,2,0))</f>
        <v>16600000</v>
      </c>
      <c r="D11" s="51">
        <f>IF(ISNA(VLOOKUP(СМИ!$B11,'11'!$A$2:$B$397,2,0))=TRUE,0,VLOOKUP(СМИ!$B11,'11'!$A$2:$B$397,2,0))</f>
        <v>0</v>
      </c>
      <c r="E11" s="51">
        <f>IF(ISNA(VLOOKUP(СМИ!$B11,'12'!$A$2:$B$397,2,0))=TRUE,0,VLOOKUP(СМИ!$B11,'12'!$A$2:$B$397,2,0))</f>
        <v>0</v>
      </c>
      <c r="F11" s="51">
        <f>IF(ISNA(VLOOKUP(СМИ!$B11,'13'!$A$2:$B$397,2,0))=TRUE,0,VLOOKUP(СМИ!$B11,'13'!$A$2:$B$397,2,0))</f>
        <v>0</v>
      </c>
      <c r="G11" s="51">
        <f>IF(ISNA(VLOOKUP(СМИ!$B11,'14'!$A$2:$B$397,2,0))=TRUE,0,VLOOKUP(СМИ!$B11,'14'!$A$2:$B$397,2,0))</f>
        <v>0</v>
      </c>
      <c r="H11" s="51">
        <f>IF(ISNA(VLOOKUP(СМИ!$B11,'15'!$A$2:$B$397,2,0))=TRUE,0,VLOOKUP(СМИ!$B11,'15'!$A$2:$B$397,2,0))</f>
        <v>0</v>
      </c>
      <c r="I11" s="31">
        <f t="shared" si="1"/>
        <v>16600000</v>
      </c>
      <c r="J11" s="32">
        <f t="shared" si="2"/>
        <v>1</v>
      </c>
      <c r="L11" s="36" t="str">
        <f t="shared" si="3"/>
        <v>Agenda Deportivo Carcha</v>
      </c>
    </row>
    <row r="12" spans="1:12">
      <c r="A12" s="26">
        <f t="shared" si="0"/>
        <v>1</v>
      </c>
      <c r="B12" s="30" t="s">
        <v>30</v>
      </c>
      <c r="C12" s="51">
        <f>IF(ISNA(VLOOKUP(СМИ!$B12,'10'!$A$2:$B$392,2,0))=TRUE,0,VLOOKUP(СМИ!$B12,'10'!$A$2:$B$392,2,0))</f>
        <v>80700000</v>
      </c>
      <c r="D12" s="51">
        <f>IF(ISNA(VLOOKUP(СМИ!$B12,'11'!$A$2:$B$397,2,0))=TRUE,0,VLOOKUP(СМИ!$B12,'11'!$A$2:$B$397,2,0))</f>
        <v>88928800</v>
      </c>
      <c r="E12" s="51">
        <f>IF(ISNA(VLOOKUP(СМИ!$B12,'12'!$A$2:$B$397,2,0))=TRUE,0,VLOOKUP(СМИ!$B12,'12'!$A$2:$B$397,2,0))</f>
        <v>0</v>
      </c>
      <c r="F12" s="51">
        <f>IF(ISNA(VLOOKUP(СМИ!$B12,'13'!$A$2:$B$397,2,0))=TRUE,0,VLOOKUP(СМИ!$B12,'13'!$A$2:$B$397,2,0))</f>
        <v>40700000</v>
      </c>
      <c r="G12" s="51">
        <f>IF(ISNA(VLOOKUP(СМИ!$B12,'14'!$A$2:$B$397,2,0))=TRUE,0,VLOOKUP(СМИ!$B12,'14'!$A$2:$B$397,2,0))</f>
        <v>0</v>
      </c>
      <c r="H12" s="51">
        <f>IF(ISNA(VLOOKUP(СМИ!$B12,'15'!$A$2:$B$397,2,0))=TRUE,0,VLOOKUP(СМИ!$B12,'15'!$A$2:$B$397,2,0))</f>
        <v>0</v>
      </c>
      <c r="I12" s="31">
        <f t="shared" si="1"/>
        <v>210328800</v>
      </c>
      <c r="J12" s="32">
        <f t="shared" si="2"/>
        <v>3</v>
      </c>
      <c r="L12" s="36" t="str">
        <f t="shared" si="3"/>
        <v>Al Sukoor</v>
      </c>
    </row>
    <row r="13" spans="1:12">
      <c r="A13" s="26">
        <f t="shared" si="0"/>
        <v>1</v>
      </c>
      <c r="B13" s="30" t="s">
        <v>13</v>
      </c>
      <c r="C13" s="51">
        <f>IF(ISNA(VLOOKUP(СМИ!$B13,'10'!$A$2:$B$392,2,0))=TRUE,0,VLOOKUP(СМИ!$B13,'10'!$A$2:$B$392,2,0))</f>
        <v>131300000</v>
      </c>
      <c r="D13" s="51">
        <f>IF(ISNA(VLOOKUP(СМИ!$B13,'11'!$A$2:$B$397,2,0))=TRUE,0,VLOOKUP(СМИ!$B13,'11'!$A$2:$B$397,2,0))</f>
        <v>0</v>
      </c>
      <c r="E13" s="51">
        <f>IF(ISNA(VLOOKUP(СМИ!$B13,'12'!$A$2:$B$397,2,0))=TRUE,0,VLOOKUP(СМИ!$B13,'12'!$A$2:$B$397,2,0))</f>
        <v>0</v>
      </c>
      <c r="F13" s="51">
        <f>IF(ISNA(VLOOKUP(СМИ!$B13,'13'!$A$2:$B$397,2,0))=TRUE,0,VLOOKUP(СМИ!$B13,'13'!$A$2:$B$397,2,0))</f>
        <v>0</v>
      </c>
      <c r="G13" s="51">
        <f>IF(ISNA(VLOOKUP(СМИ!$B13,'14'!$A$2:$B$397,2,0))=TRUE,0,VLOOKUP(СМИ!$B13,'14'!$A$2:$B$397,2,0))</f>
        <v>0</v>
      </c>
      <c r="H13" s="51">
        <f>IF(ISNA(VLOOKUP(СМИ!$B13,'15'!$A$2:$B$397,2,0))=TRUE,0,VLOOKUP(СМИ!$B13,'15'!$A$2:$B$397,2,0))</f>
        <v>0</v>
      </c>
      <c r="I13" s="31">
        <f t="shared" si="1"/>
        <v>131300000</v>
      </c>
      <c r="J13" s="32">
        <f t="shared" si="2"/>
        <v>1</v>
      </c>
      <c r="L13" s="36" t="str">
        <f t="shared" si="3"/>
        <v>ASIAN Football Confederathion</v>
      </c>
    </row>
    <row r="14" spans="1:12">
      <c r="A14" s="26">
        <f t="shared" si="0"/>
        <v>1</v>
      </c>
      <c r="B14" s="30" t="s">
        <v>59</v>
      </c>
      <c r="C14" s="51">
        <f>IF(ISNA(VLOOKUP(СМИ!$B14,'10'!$A$2:$B$392,2,0))=TRUE,0,VLOOKUP(СМИ!$B14,'10'!$A$2:$B$392,2,0))</f>
        <v>16000000</v>
      </c>
      <c r="D14" s="51">
        <f>IF(ISNA(VLOOKUP(СМИ!$B14,'11'!$A$2:$B$397,2,0))=TRUE,0,VLOOKUP(СМИ!$B14,'11'!$A$2:$B$397,2,0))</f>
        <v>0</v>
      </c>
      <c r="E14" s="51">
        <f>IF(ISNA(VLOOKUP(СМИ!$B14,'12'!$A$2:$B$397,2,0))=TRUE,0,VLOOKUP(СМИ!$B14,'12'!$A$2:$B$397,2,0))</f>
        <v>0</v>
      </c>
      <c r="F14" s="51">
        <f>IF(ISNA(VLOOKUP(СМИ!$B14,'13'!$A$2:$B$397,2,0))=TRUE,0,VLOOKUP(СМИ!$B14,'13'!$A$2:$B$397,2,0))</f>
        <v>0</v>
      </c>
      <c r="G14" s="51">
        <f>IF(ISNA(VLOOKUP(СМИ!$B14,'14'!$A$2:$B$397,2,0))=TRUE,0,VLOOKUP(СМИ!$B14,'14'!$A$2:$B$397,2,0))</f>
        <v>0</v>
      </c>
      <c r="H14" s="51">
        <f>IF(ISNA(VLOOKUP(СМИ!$B14,'15'!$A$2:$B$397,2,0))=TRUE,0,VLOOKUP(СМИ!$B14,'15'!$A$2:$B$397,2,0))</f>
        <v>0</v>
      </c>
      <c r="I14" s="31">
        <f t="shared" si="1"/>
        <v>16000000</v>
      </c>
      <c r="J14" s="32">
        <f t="shared" si="2"/>
        <v>1</v>
      </c>
      <c r="L14" s="36" t="str">
        <f t="shared" si="3"/>
        <v>Aθηνα Παρθένος</v>
      </c>
    </row>
    <row r="15" spans="1:12">
      <c r="A15" s="26">
        <f t="shared" si="0"/>
        <v>1</v>
      </c>
      <c r="B15" s="30" t="s">
        <v>53</v>
      </c>
      <c r="C15" s="51">
        <f>IF(ISNA(VLOOKUP(СМИ!$B15,'10'!$A$2:$B$392,2,0))=TRUE,0,VLOOKUP(СМИ!$B15,'10'!$A$2:$B$392,2,0))</f>
        <v>107300000</v>
      </c>
      <c r="D15" s="51">
        <f>IF(ISNA(VLOOKUP(СМИ!$B15,'11'!$A$2:$B$397,2,0))=TRUE,0,VLOOKUP(СМИ!$B15,'11'!$A$2:$B$397,2,0))</f>
        <v>0</v>
      </c>
      <c r="E15" s="51">
        <f>IF(ISNA(VLOOKUP(СМИ!$B15,'12'!$A$2:$B$397,2,0))=TRUE,0,VLOOKUP(СМИ!$B15,'12'!$A$2:$B$397,2,0))</f>
        <v>0</v>
      </c>
      <c r="F15" s="51">
        <f>IF(ISNA(VLOOKUP(СМИ!$B15,'13'!$A$2:$B$397,2,0))=TRUE,0,VLOOKUP(СМИ!$B15,'13'!$A$2:$B$397,2,0))</f>
        <v>0</v>
      </c>
      <c r="G15" s="51">
        <f>IF(ISNA(VLOOKUP(СМИ!$B15,'14'!$A$2:$B$397,2,0))=TRUE,0,VLOOKUP(СМИ!$B15,'14'!$A$2:$B$397,2,0))</f>
        <v>0</v>
      </c>
      <c r="H15" s="51">
        <f>IF(ISNA(VLOOKUP(СМИ!$B15,'15'!$A$2:$B$397,2,0))=TRUE,0,VLOOKUP(СМИ!$B15,'15'!$A$2:$B$397,2,0))</f>
        <v>0</v>
      </c>
      <c r="I15" s="31">
        <f t="shared" si="1"/>
        <v>107300000</v>
      </c>
      <c r="J15" s="32">
        <f t="shared" si="2"/>
        <v>1</v>
      </c>
      <c r="L15" s="36" t="str">
        <f t="shared" si="3"/>
        <v>Bafana-Bafana</v>
      </c>
    </row>
    <row r="16" spans="1:12">
      <c r="A16" s="26">
        <f t="shared" si="0"/>
        <v>1</v>
      </c>
      <c r="B16" s="33" t="s">
        <v>94</v>
      </c>
      <c r="C16" s="51">
        <f>IF(ISNA(VLOOKUP(СМИ!$B16,'10'!$A$2:$B$392,2,0))=TRUE,0,VLOOKUP(СМИ!$B16,'10'!$A$2:$B$392,2,0))</f>
        <v>0</v>
      </c>
      <c r="D16" s="51">
        <f>IF(ISNA(VLOOKUP(СМИ!$B16,'11'!$A$2:$B$397,2,0))=TRUE,0,VLOOKUP(СМИ!$B16,'11'!$A$2:$B$397,2,0))</f>
        <v>0</v>
      </c>
      <c r="E16" s="51">
        <f>IF(ISNA(VLOOKUP(СМИ!$B16,'12'!$A$2:$B$397,2,0))=TRUE,0,VLOOKUP(СМИ!$B16,'12'!$A$2:$B$397,2,0))</f>
        <v>16600000</v>
      </c>
      <c r="F16" s="51">
        <f>IF(ISNA(VLOOKUP(СМИ!$B16,'13'!$A$2:$B$397,2,0))=TRUE,0,VLOOKUP(СМИ!$B16,'13'!$A$2:$B$397,2,0))</f>
        <v>0</v>
      </c>
      <c r="G16" s="51">
        <f>IF(ISNA(VLOOKUP(СМИ!$B16,'14'!$A$2:$B$397,2,0))=TRUE,0,VLOOKUP(СМИ!$B16,'14'!$A$2:$B$397,2,0))</f>
        <v>0</v>
      </c>
      <c r="H16" s="51">
        <f>IF(ISNA(VLOOKUP(СМИ!$B16,'15'!$A$2:$B$397,2,0))=TRUE,0,VLOOKUP(СМИ!$B16,'15'!$A$2:$B$397,2,0))</f>
        <v>0</v>
      </c>
      <c r="I16" s="31">
        <f t="shared" si="1"/>
        <v>16600000</v>
      </c>
      <c r="J16" s="32">
        <f t="shared" si="2"/>
        <v>1</v>
      </c>
      <c r="L16" s="36" t="str">
        <f t="shared" si="3"/>
        <v>Bahamas Observer of Soccer</v>
      </c>
    </row>
    <row r="17" spans="1:12">
      <c r="A17" s="26">
        <f t="shared" si="0"/>
        <v>1</v>
      </c>
      <c r="B17" s="33" t="s">
        <v>183</v>
      </c>
      <c r="C17" s="51">
        <f>IF(ISNA(VLOOKUP(СМИ!$B17,'10'!$A$2:$B$392,2,0))=TRUE,0,VLOOKUP(СМИ!$B17,'10'!$A$2:$B$392,2,0))</f>
        <v>0</v>
      </c>
      <c r="D17" s="51">
        <f>IF(ISNA(VLOOKUP(СМИ!$B17,'11'!$A$2:$B$397,2,0))=TRUE,0,VLOOKUP(СМИ!$B17,'11'!$A$2:$B$397,2,0))</f>
        <v>258400000</v>
      </c>
      <c r="E17" s="51">
        <f>IF(ISNA(VLOOKUP(СМИ!$B17,'12'!$A$2:$B$397,2,0))=TRUE,0,VLOOKUP(СМИ!$B17,'12'!$A$2:$B$397,2,0))</f>
        <v>0</v>
      </c>
      <c r="F17" s="51">
        <f>IF(ISNA(VLOOKUP(СМИ!$B17,'13'!$A$2:$B$397,2,0))=TRUE,0,VLOOKUP(СМИ!$B17,'13'!$A$2:$B$397,2,0))</f>
        <v>0</v>
      </c>
      <c r="G17" s="51">
        <f>IF(ISNA(VLOOKUP(СМИ!$B17,'14'!$A$2:$B$397,2,0))=TRUE,0,VLOOKUP(СМИ!$B17,'14'!$A$2:$B$397,2,0))</f>
        <v>0</v>
      </c>
      <c r="H17" s="51">
        <f>IF(ISNA(VLOOKUP(СМИ!$B17,'15'!$A$2:$B$397,2,0))=TRUE,0,VLOOKUP(СМИ!$B17,'15'!$A$2:$B$397,2,0))</f>
        <v>0</v>
      </c>
      <c r="I17" s="31">
        <f t="shared" si="1"/>
        <v>258400000</v>
      </c>
      <c r="J17" s="32">
        <f t="shared" si="2"/>
        <v>1</v>
      </c>
      <c r="L17" s="36" t="str">
        <f t="shared" si="3"/>
        <v>BALTIC Siyinqaba</v>
      </c>
    </row>
    <row r="18" spans="1:12">
      <c r="A18" s="26">
        <f t="shared" si="0"/>
        <v>1</v>
      </c>
      <c r="B18" s="34" t="s">
        <v>135</v>
      </c>
      <c r="C18" s="51">
        <f>IF(ISNA(VLOOKUP(СМИ!$B18,'10'!$A$2:$B$392,2,0))=TRUE,0,VLOOKUP(СМИ!$B18,'10'!$A$2:$B$392,2,0))</f>
        <v>0</v>
      </c>
      <c r="D18" s="51">
        <f>IF(ISNA(VLOOKUP(СМИ!$B18,'11'!$A$2:$B$397,2,0))=TRUE,0,VLOOKUP(СМИ!$B18,'11'!$A$2:$B$397,2,0))</f>
        <v>0</v>
      </c>
      <c r="E18" s="51">
        <f>IF(ISNA(VLOOKUP(СМИ!$B18,'12'!$A$2:$B$397,2,0))=TRUE,0,VLOOKUP(СМИ!$B18,'12'!$A$2:$B$397,2,0))</f>
        <v>0</v>
      </c>
      <c r="F18" s="51">
        <f>IF(ISNA(VLOOKUP(СМИ!$B18,'13'!$A$2:$B$397,2,0))=TRUE,0,VLOOKUP(СМИ!$B18,'13'!$A$2:$B$397,2,0))</f>
        <v>0</v>
      </c>
      <c r="G18" s="51">
        <f>IF(ISNA(VLOOKUP(СМИ!$B18,'14'!$A$2:$B$397,2,0))=TRUE,0,VLOOKUP(СМИ!$B18,'14'!$A$2:$B$397,2,0))</f>
        <v>85400000</v>
      </c>
      <c r="H18" s="51">
        <f>IF(ISNA(VLOOKUP(СМИ!$B18,'15'!$A$2:$B$397,2,0))=TRUE,0,VLOOKUP(СМИ!$B18,'15'!$A$2:$B$397,2,0))</f>
        <v>0</v>
      </c>
      <c r="I18" s="31">
        <f t="shared" si="1"/>
        <v>85400000</v>
      </c>
      <c r="J18" s="32">
        <f t="shared" si="2"/>
        <v>1</v>
      </c>
      <c r="L18" s="36" t="str">
        <f t="shared" si="3"/>
        <v>Barbados Life</v>
      </c>
    </row>
    <row r="19" spans="1:12">
      <c r="A19" s="26">
        <f t="shared" si="0"/>
        <v>1</v>
      </c>
      <c r="B19" s="30" t="s">
        <v>18</v>
      </c>
      <c r="C19" s="51">
        <f>IF(ISNA(VLOOKUP(СМИ!$B19,'10'!$A$2:$B$392,2,0))=TRUE,0,VLOOKUP(СМИ!$B19,'10'!$A$2:$B$392,2,0))</f>
        <v>208200000</v>
      </c>
      <c r="D19" s="51">
        <f>IF(ISNA(VLOOKUP(СМИ!$B19,'11'!$A$2:$B$397,2,0))=TRUE,0,VLOOKUP(СМИ!$B19,'11'!$A$2:$B$397,2,0))</f>
        <v>0</v>
      </c>
      <c r="E19" s="51">
        <f>IF(ISNA(VLOOKUP(СМИ!$B19,'12'!$A$2:$B$397,2,0))=TRUE,0,VLOOKUP(СМИ!$B19,'12'!$A$2:$B$397,2,0))</f>
        <v>0</v>
      </c>
      <c r="F19" s="51">
        <f>IF(ISNA(VLOOKUP(СМИ!$B19,'13'!$A$2:$B$397,2,0))=TRUE,0,VLOOKUP(СМИ!$B19,'13'!$A$2:$B$397,2,0))</f>
        <v>0</v>
      </c>
      <c r="G19" s="51">
        <f>IF(ISNA(VLOOKUP(СМИ!$B19,'14'!$A$2:$B$397,2,0))=TRUE,0,VLOOKUP(СМИ!$B19,'14'!$A$2:$B$397,2,0))</f>
        <v>0</v>
      </c>
      <c r="H19" s="51">
        <f>IF(ISNA(VLOOKUP(СМИ!$B19,'15'!$A$2:$B$397,2,0))=TRUE,0,VLOOKUP(СМИ!$B19,'15'!$A$2:$B$397,2,0))</f>
        <v>0</v>
      </c>
      <c r="I19" s="31">
        <f t="shared" si="1"/>
        <v>208200000</v>
      </c>
      <c r="J19" s="32">
        <f t="shared" si="2"/>
        <v>1</v>
      </c>
      <c r="L19" s="36" t="str">
        <f t="shared" si="3"/>
        <v>Best soccer news PUERTO RICO</v>
      </c>
    </row>
    <row r="20" spans="1:12">
      <c r="A20" s="26">
        <f t="shared" si="0"/>
        <v>1</v>
      </c>
      <c r="B20" s="33" t="s">
        <v>64</v>
      </c>
      <c r="C20" s="51">
        <f>IF(ISNA(VLOOKUP(СМИ!$B20,'10'!$A$2:$B$392,2,0))=TRUE,0,VLOOKUP(СМИ!$B20,'10'!$A$2:$B$392,2,0))</f>
        <v>0</v>
      </c>
      <c r="D20" s="51">
        <f>IF(ISNA(VLOOKUP(СМИ!$B20,'11'!$A$2:$B$397,2,0))=TRUE,0,VLOOKUP(СМИ!$B20,'11'!$A$2:$B$397,2,0))</f>
        <v>0</v>
      </c>
      <c r="E20" s="51">
        <f>IF(ISNA(VLOOKUP(СМИ!$B20,'12'!$A$2:$B$397,2,0))=TRUE,0,VLOOKUP(СМИ!$B20,'12'!$A$2:$B$397,2,0))</f>
        <v>230800000</v>
      </c>
      <c r="F20" s="51">
        <f>IF(ISNA(VLOOKUP(СМИ!$B20,'13'!$A$2:$B$397,2,0))=TRUE,0,VLOOKUP(СМИ!$B20,'13'!$A$2:$B$397,2,0))</f>
        <v>181300000</v>
      </c>
      <c r="G20" s="51">
        <f>IF(ISNA(VLOOKUP(СМИ!$B20,'14'!$A$2:$B$397,2,0))=TRUE,0,VLOOKUP(СМИ!$B20,'14'!$A$2:$B$397,2,0))</f>
        <v>0</v>
      </c>
      <c r="H20" s="51">
        <f>IF(ISNA(VLOOKUP(СМИ!$B20,'15'!$A$2:$B$397,2,0))=TRUE,0,VLOOKUP(СМИ!$B20,'15'!$A$2:$B$397,2,0))</f>
        <v>0</v>
      </c>
      <c r="I20" s="31">
        <f t="shared" si="1"/>
        <v>412100000</v>
      </c>
      <c r="J20" s="32">
        <f t="shared" si="2"/>
        <v>2</v>
      </c>
      <c r="L20" s="36" t="str">
        <f t="shared" si="3"/>
        <v>BosPress</v>
      </c>
    </row>
    <row r="21" spans="1:12">
      <c r="A21" s="26">
        <f t="shared" si="0"/>
        <v>1</v>
      </c>
      <c r="B21" s="34" t="s">
        <v>136</v>
      </c>
      <c r="C21" s="51">
        <f>IF(ISNA(VLOOKUP(СМИ!$B21,'10'!$A$2:$B$392,2,0))=TRUE,0,VLOOKUP(СМИ!$B21,'10'!$A$2:$B$392,2,0))</f>
        <v>0</v>
      </c>
      <c r="D21" s="51">
        <f>IF(ISNA(VLOOKUP(СМИ!$B21,'11'!$A$2:$B$397,2,0))=TRUE,0,VLOOKUP(СМИ!$B21,'11'!$A$2:$B$397,2,0))</f>
        <v>0</v>
      </c>
      <c r="E21" s="51">
        <f>IF(ISNA(VLOOKUP(СМИ!$B21,'12'!$A$2:$B$397,2,0))=TRUE,0,VLOOKUP(СМИ!$B21,'12'!$A$2:$B$397,2,0))</f>
        <v>0</v>
      </c>
      <c r="F21" s="51">
        <f>IF(ISNA(VLOOKUP(СМИ!$B21,'13'!$A$2:$B$397,2,0))=TRUE,0,VLOOKUP(СМИ!$B21,'13'!$A$2:$B$397,2,0))</f>
        <v>0</v>
      </c>
      <c r="G21" s="51">
        <f>IF(ISNA(VLOOKUP(СМИ!$B21,'14'!$A$2:$B$397,2,0))=TRUE,0,VLOOKUP(СМИ!$B21,'14'!$A$2:$B$397,2,0))</f>
        <v>64800000</v>
      </c>
      <c r="H21" s="51">
        <f>IF(ISNA(VLOOKUP(СМИ!$B21,'15'!$A$2:$B$397,2,0))=TRUE,0,VLOOKUP(СМИ!$B21,'15'!$A$2:$B$397,2,0))</f>
        <v>0</v>
      </c>
      <c r="I21" s="31">
        <f t="shared" si="1"/>
        <v>64800000</v>
      </c>
      <c r="J21" s="32">
        <f t="shared" si="2"/>
        <v>1</v>
      </c>
      <c r="L21" s="36" t="str">
        <f t="shared" si="3"/>
        <v>Breview</v>
      </c>
    </row>
    <row r="22" spans="1:12">
      <c r="A22" s="26">
        <f t="shared" si="0"/>
        <v>1</v>
      </c>
      <c r="B22" s="35" t="s">
        <v>157</v>
      </c>
      <c r="C22" s="51">
        <f>IF(ISNA(VLOOKUP(СМИ!$B22,'10'!$A$2:$B$392,2,0))=TRUE,0,VLOOKUP(СМИ!$B22,'10'!$A$2:$B$392,2,0))</f>
        <v>0</v>
      </c>
      <c r="D22" s="51">
        <f>IF(ISNA(VLOOKUP(СМИ!$B22,'11'!$A$2:$B$397,2,0))=TRUE,0,VLOOKUP(СМИ!$B22,'11'!$A$2:$B$397,2,0))</f>
        <v>0</v>
      </c>
      <c r="E22" s="51">
        <f>IF(ISNA(VLOOKUP(СМИ!$B22,'12'!$A$2:$B$397,2,0))=TRUE,0,VLOOKUP(СМИ!$B22,'12'!$A$2:$B$397,2,0))</f>
        <v>0</v>
      </c>
      <c r="F22" s="51">
        <f>IF(ISNA(VLOOKUP(СМИ!$B22,'13'!$A$2:$B$397,2,0))=TRUE,0,VLOOKUP(СМИ!$B22,'13'!$A$2:$B$397,2,0))</f>
        <v>0</v>
      </c>
      <c r="G22" s="51">
        <f>IF(ISNA(VLOOKUP(СМИ!$B22,'14'!$A$2:$B$397,2,0))=TRUE,0,VLOOKUP(СМИ!$B22,'14'!$A$2:$B$397,2,0))</f>
        <v>0</v>
      </c>
      <c r="H22" s="51">
        <f>IF(ISNA(VLOOKUP(СМИ!$B22,'15'!$A$2:$B$397,2,0))=TRUE,0,VLOOKUP(СМИ!$B22,'15'!$A$2:$B$397,2,0))</f>
        <v>118800000</v>
      </c>
      <c r="I22" s="31">
        <f t="shared" si="1"/>
        <v>118800000</v>
      </c>
      <c r="J22" s="32">
        <f t="shared" si="2"/>
        <v>1</v>
      </c>
      <c r="L22" s="36" t="str">
        <f t="shared" si="3"/>
        <v>BR-Gazeta</v>
      </c>
    </row>
    <row r="23" spans="1:12">
      <c r="A23" s="26">
        <f t="shared" si="0"/>
        <v>1</v>
      </c>
      <c r="B23" s="47" t="s">
        <v>54</v>
      </c>
      <c r="C23" s="52">
        <f>IF(ISNA(VLOOKUP(СМИ!$B23,'10'!$A$2:$B$392,2,0))=TRUE,0,VLOOKUP(СМИ!$B23,'10'!$A$2:$B$392,2,0))</f>
        <v>66800000</v>
      </c>
      <c r="D23" s="52">
        <f>IF(ISNA(VLOOKUP(СМИ!$B23,'11'!$A$2:$B$397,2,0))=TRUE,0,VLOOKUP(СМИ!$B23,'11'!$A$2:$B$397,2,0))</f>
        <v>79023168</v>
      </c>
      <c r="E23" s="52">
        <f>IF(ISNA(VLOOKUP(СМИ!$B23,'12'!$A$2:$B$397,2,0))=TRUE,0,VLOOKUP(СМИ!$B23,'12'!$A$2:$B$397,2,0))</f>
        <v>20500000</v>
      </c>
      <c r="F23" s="52">
        <f>IF(ISNA(VLOOKUP(СМИ!$B23,'13'!$A$2:$B$397,2,0))=TRUE,0,VLOOKUP(СМИ!$B23,'13'!$A$2:$B$397,2,0))</f>
        <v>10600000</v>
      </c>
      <c r="G23" s="52">
        <f>IF(ISNA(VLOOKUP(СМИ!$B23,'14'!$A$2:$B$397,2,0))=TRUE,0,VLOOKUP(СМИ!$B23,'14'!$A$2:$B$397,2,0))</f>
        <v>9600000</v>
      </c>
      <c r="H23" s="52">
        <f>IF(ISNA(VLOOKUP(СМИ!$B23,'15'!$A$2:$B$397,2,0))=TRUE,0,VLOOKUP(СМИ!$B23,'15'!$A$2:$B$397,2,0))</f>
        <v>54000000</v>
      </c>
      <c r="I23" s="48">
        <f t="shared" si="1"/>
        <v>240523168</v>
      </c>
      <c r="J23" s="49">
        <f t="shared" si="2"/>
        <v>6</v>
      </c>
      <c r="L23" s="36" t="str">
        <f t="shared" si="3"/>
        <v>Budapest Sport</v>
      </c>
    </row>
    <row r="24" spans="1:12">
      <c r="A24" s="26">
        <f t="shared" si="0"/>
        <v>1</v>
      </c>
      <c r="B24" s="34" t="s">
        <v>137</v>
      </c>
      <c r="C24" s="51">
        <f>IF(ISNA(VLOOKUP(СМИ!$B24,'10'!$A$2:$B$392,2,0))=TRUE,0,VLOOKUP(СМИ!$B24,'10'!$A$2:$B$392,2,0))</f>
        <v>0</v>
      </c>
      <c r="D24" s="51">
        <f>IF(ISNA(VLOOKUP(СМИ!$B24,'11'!$A$2:$B$397,2,0))=TRUE,0,VLOOKUP(СМИ!$B24,'11'!$A$2:$B$397,2,0))</f>
        <v>0</v>
      </c>
      <c r="E24" s="51">
        <f>IF(ISNA(VLOOKUP(СМИ!$B24,'12'!$A$2:$B$397,2,0))=TRUE,0,VLOOKUP(СМИ!$B24,'12'!$A$2:$B$397,2,0))</f>
        <v>0</v>
      </c>
      <c r="F24" s="51">
        <f>IF(ISNA(VLOOKUP(СМИ!$B24,'13'!$A$2:$B$397,2,0))=TRUE,0,VLOOKUP(СМИ!$B24,'13'!$A$2:$B$397,2,0))</f>
        <v>0</v>
      </c>
      <c r="G24" s="51">
        <f>IF(ISNA(VLOOKUP(СМИ!$B24,'14'!$A$2:$B$397,2,0))=TRUE,0,VLOOKUP(СМИ!$B24,'14'!$A$2:$B$397,2,0))</f>
        <v>202800000</v>
      </c>
      <c r="H24" s="51">
        <f>IF(ISNA(VLOOKUP(СМИ!$B24,'15'!$A$2:$B$397,2,0))=TRUE,0,VLOOKUP(СМИ!$B24,'15'!$A$2:$B$397,2,0))</f>
        <v>0</v>
      </c>
      <c r="I24" s="31">
        <f t="shared" si="1"/>
        <v>202800000</v>
      </c>
      <c r="J24" s="32">
        <f t="shared" si="2"/>
        <v>1</v>
      </c>
      <c r="L24" s="36" t="str">
        <f t="shared" si="3"/>
        <v>BUM</v>
      </c>
    </row>
    <row r="25" spans="1:12" ht="18" customHeight="1">
      <c r="A25" s="26">
        <f t="shared" si="0"/>
        <v>1</v>
      </c>
      <c r="B25" s="47" t="s">
        <v>40</v>
      </c>
      <c r="C25" s="52">
        <f>IF(ISNA(VLOOKUP(СМИ!$B25,'10'!$A$2:$B$392,2,0))=TRUE,0,VLOOKUP(СМИ!$B25,'10'!$A$2:$B$392,2,0))</f>
        <v>136300000</v>
      </c>
      <c r="D25" s="52">
        <f>IF(ISNA(VLOOKUP(СМИ!$B25,'11'!$A$2:$B$397,2,0))=TRUE,0,VLOOKUP(СМИ!$B25,'11'!$A$2:$B$397,2,0))</f>
        <v>133920000</v>
      </c>
      <c r="E25" s="52">
        <f>IF(ISNA(VLOOKUP(СМИ!$B25,'12'!$A$2:$B$397,2,0))=TRUE,0,VLOOKUP(СМИ!$B25,'12'!$A$2:$B$397,2,0))</f>
        <v>215200000</v>
      </c>
      <c r="F25" s="52">
        <f>IF(ISNA(VLOOKUP(СМИ!$B25,'13'!$A$2:$B$397,2,0))=TRUE,0,VLOOKUP(СМИ!$B25,'13'!$A$2:$B$397,2,0))</f>
        <v>238600000</v>
      </c>
      <c r="G25" s="52">
        <f>IF(ISNA(VLOOKUP(СМИ!$B25,'14'!$A$2:$B$397,2,0))=TRUE,0,VLOOKUP(СМИ!$B25,'14'!$A$2:$B$397,2,0))</f>
        <v>160100000</v>
      </c>
      <c r="H25" s="52">
        <f>IF(ISNA(VLOOKUP(СМИ!$B25,'15'!$A$2:$B$397,2,0))=TRUE,0,VLOOKUP(СМИ!$B25,'15'!$A$2:$B$397,2,0))</f>
        <v>117000000</v>
      </c>
      <c r="I25" s="48">
        <f t="shared" si="1"/>
        <v>1001120000</v>
      </c>
      <c r="J25" s="49">
        <f t="shared" si="2"/>
        <v>6</v>
      </c>
      <c r="L25" s="36" t="str">
        <f t="shared" si="3"/>
        <v>Caribbean Original Football Edition</v>
      </c>
    </row>
    <row r="26" spans="1:12">
      <c r="A26" s="26">
        <f t="shared" si="0"/>
        <v>1</v>
      </c>
      <c r="B26" s="33" t="s">
        <v>184</v>
      </c>
      <c r="C26" s="51">
        <f>IF(ISNA(VLOOKUP(СМИ!$B26,'10'!$A$2:$B$392,2,0))=TRUE,0,VLOOKUP(СМИ!$B26,'10'!$A$2:$B$392,2,0))</f>
        <v>0</v>
      </c>
      <c r="D26" s="51">
        <f>IF(ISNA(VLOOKUP(СМИ!$B26,'11'!$A$2:$B$397,2,0))=TRUE,0,VLOOKUP(СМИ!$B26,'11'!$A$2:$B$397,2,0))</f>
        <v>31500000</v>
      </c>
      <c r="E26" s="51">
        <f>IF(ISNA(VLOOKUP(СМИ!$B26,'12'!$A$2:$B$397,2,0))=TRUE,0,VLOOKUP(СМИ!$B26,'12'!$A$2:$B$397,2,0))</f>
        <v>0</v>
      </c>
      <c r="F26" s="51">
        <f>IF(ISNA(VLOOKUP(СМИ!$B26,'13'!$A$2:$B$397,2,0))=TRUE,0,VLOOKUP(СМИ!$B26,'13'!$A$2:$B$397,2,0))</f>
        <v>0</v>
      </c>
      <c r="G26" s="51">
        <f>IF(ISNA(VLOOKUP(СМИ!$B26,'14'!$A$2:$B$397,2,0))=TRUE,0,VLOOKUP(СМИ!$B26,'14'!$A$2:$B$397,2,0))</f>
        <v>0</v>
      </c>
      <c r="H26" s="51">
        <f>IF(ISNA(VLOOKUP(СМИ!$B26,'15'!$A$2:$B$397,2,0))=TRUE,0,VLOOKUP(СМИ!$B26,'15'!$A$2:$B$397,2,0))</f>
        <v>0</v>
      </c>
      <c r="I26" s="31">
        <f t="shared" si="1"/>
        <v>31500000</v>
      </c>
      <c r="J26" s="32">
        <f t="shared" si="2"/>
        <v>1</v>
      </c>
      <c r="L26" s="36" t="str">
        <f t="shared" si="3"/>
        <v>CayФУТman's</v>
      </c>
    </row>
    <row r="27" spans="1:12">
      <c r="A27" s="26">
        <f t="shared" si="0"/>
        <v>1</v>
      </c>
      <c r="B27" s="30" t="s">
        <v>33</v>
      </c>
      <c r="C27" s="51">
        <f>IF(ISNA(VLOOKUP(СМИ!$B27,'10'!$A$2:$B$392,2,0))=TRUE,0,VLOOKUP(СМИ!$B27,'10'!$A$2:$B$392,2,0))</f>
        <v>46800000</v>
      </c>
      <c r="D27" s="51">
        <f>IF(ISNA(VLOOKUP(СМИ!$B27,'11'!$A$2:$B$397,2,0))=TRUE,0,VLOOKUP(СМИ!$B27,'11'!$A$2:$B$397,2,0))</f>
        <v>0</v>
      </c>
      <c r="E27" s="51">
        <f>IF(ISNA(VLOOKUP(СМИ!$B27,'12'!$A$2:$B$397,2,0))=TRUE,0,VLOOKUP(СМИ!$B27,'12'!$A$2:$B$397,2,0))</f>
        <v>0</v>
      </c>
      <c r="F27" s="51">
        <f>IF(ISNA(VLOOKUP(СМИ!$B27,'13'!$A$2:$B$397,2,0))=TRUE,0,VLOOKUP(СМИ!$B27,'13'!$A$2:$B$397,2,0))</f>
        <v>0</v>
      </c>
      <c r="G27" s="51">
        <f>IF(ISNA(VLOOKUP(СМИ!$B27,'14'!$A$2:$B$397,2,0))=TRUE,0,VLOOKUP(СМИ!$B27,'14'!$A$2:$B$397,2,0))</f>
        <v>0</v>
      </c>
      <c r="H27" s="51">
        <f>IF(ISNA(VLOOKUP(СМИ!$B27,'15'!$A$2:$B$397,2,0))=TRUE,0,VLOOKUP(СМИ!$B27,'15'!$A$2:$B$397,2,0))</f>
        <v>0</v>
      </c>
      <c r="I27" s="31">
        <f t="shared" si="1"/>
        <v>46800000</v>
      </c>
      <c r="J27" s="32">
        <f t="shared" si="2"/>
        <v>1</v>
      </c>
      <c r="L27" s="36" t="str">
        <f t="shared" si="3"/>
        <v>Centenario 3Б</v>
      </c>
    </row>
    <row r="28" spans="1:12">
      <c r="A28" s="26">
        <f t="shared" si="0"/>
        <v>1</v>
      </c>
      <c r="B28" s="34" t="s">
        <v>138</v>
      </c>
      <c r="C28" s="51">
        <f>IF(ISNA(VLOOKUP(СМИ!$B28,'10'!$A$2:$B$392,2,0))=TRUE,0,VLOOKUP(СМИ!$B28,'10'!$A$2:$B$392,2,0))</f>
        <v>0</v>
      </c>
      <c r="D28" s="51">
        <f>IF(ISNA(VLOOKUP(СМИ!$B28,'11'!$A$2:$B$397,2,0))=TRUE,0,VLOOKUP(СМИ!$B28,'11'!$A$2:$B$397,2,0))</f>
        <v>0</v>
      </c>
      <c r="E28" s="51">
        <f>IF(ISNA(VLOOKUP(СМИ!$B28,'12'!$A$2:$B$397,2,0))=TRUE,0,VLOOKUP(СМИ!$B28,'12'!$A$2:$B$397,2,0))</f>
        <v>0</v>
      </c>
      <c r="F28" s="51">
        <f>IF(ISNA(VLOOKUP(СМИ!$B28,'13'!$A$2:$B$397,2,0))=TRUE,0,VLOOKUP(СМИ!$B28,'13'!$A$2:$B$397,2,0))</f>
        <v>0</v>
      </c>
      <c r="G28" s="51">
        <f>IF(ISNA(VLOOKUP(СМИ!$B28,'14'!$A$2:$B$397,2,0))=TRUE,0,VLOOKUP(СМИ!$B28,'14'!$A$2:$B$397,2,0))</f>
        <v>103900000</v>
      </c>
      <c r="H28" s="51">
        <f>IF(ISNA(VLOOKUP(СМИ!$B28,'15'!$A$2:$B$397,2,0))=TRUE,0,VLOOKUP(СМИ!$B28,'15'!$A$2:$B$397,2,0))</f>
        <v>0</v>
      </c>
      <c r="I28" s="31">
        <f t="shared" si="1"/>
        <v>103900000</v>
      </c>
      <c r="J28" s="32">
        <f t="shared" si="2"/>
        <v>1</v>
      </c>
      <c r="L28" s="36" t="str">
        <f t="shared" si="3"/>
        <v>Channel Isles Football</v>
      </c>
    </row>
    <row r="29" spans="1:12">
      <c r="A29" s="26">
        <f t="shared" si="0"/>
        <v>1</v>
      </c>
      <c r="B29" s="34" t="s">
        <v>139</v>
      </c>
      <c r="C29" s="51">
        <f>IF(ISNA(VLOOKUP(СМИ!$B29,'10'!$A$2:$B$392,2,0))=TRUE,0,VLOOKUP(СМИ!$B29,'10'!$A$2:$B$392,2,0))</f>
        <v>0</v>
      </c>
      <c r="D29" s="51">
        <f>IF(ISNA(VLOOKUP(СМИ!$B29,'11'!$A$2:$B$397,2,0))=TRUE,0,VLOOKUP(СМИ!$B29,'11'!$A$2:$B$397,2,0))</f>
        <v>0</v>
      </c>
      <c r="E29" s="51">
        <f>IF(ISNA(VLOOKUP(СМИ!$B29,'12'!$A$2:$B$397,2,0))=TRUE,0,VLOOKUP(СМИ!$B29,'12'!$A$2:$B$397,2,0))</f>
        <v>0</v>
      </c>
      <c r="F29" s="51">
        <f>IF(ISNA(VLOOKUP(СМИ!$B29,'13'!$A$2:$B$397,2,0))=TRUE,0,VLOOKUP(СМИ!$B29,'13'!$A$2:$B$397,2,0))</f>
        <v>0</v>
      </c>
      <c r="G29" s="51">
        <f>IF(ISNA(VLOOKUP(СМИ!$B29,'14'!$A$2:$B$397,2,0))=TRUE,0,VLOOKUP(СМИ!$B29,'14'!$A$2:$B$397,2,0))</f>
        <v>104200000</v>
      </c>
      <c r="H29" s="51">
        <f>IF(ISNA(VLOOKUP(СМИ!$B29,'15'!$A$2:$B$397,2,0))=TRUE,0,VLOOKUP(СМИ!$B29,'15'!$A$2:$B$397,2,0))</f>
        <v>0</v>
      </c>
      <c r="I29" s="31">
        <f t="shared" si="1"/>
        <v>104200000</v>
      </c>
      <c r="J29" s="32">
        <f t="shared" si="2"/>
        <v>1</v>
      </c>
      <c r="L29" s="36" t="str">
        <f t="shared" si="3"/>
        <v>Confederation</v>
      </c>
    </row>
    <row r="30" spans="1:12">
      <c r="A30" s="26">
        <f t="shared" si="0"/>
        <v>1</v>
      </c>
      <c r="B30" s="33" t="s">
        <v>86</v>
      </c>
      <c r="C30" s="51">
        <f>IF(ISNA(VLOOKUP(СМИ!$B30,'10'!$A$2:$B$392,2,0))=TRUE,0,VLOOKUP(СМИ!$B30,'10'!$A$2:$B$392,2,0))</f>
        <v>0</v>
      </c>
      <c r="D30" s="51">
        <f>IF(ISNA(VLOOKUP(СМИ!$B30,'11'!$A$2:$B$397,2,0))=TRUE,0,VLOOKUP(СМИ!$B30,'11'!$A$2:$B$397,2,0))</f>
        <v>0</v>
      </c>
      <c r="E30" s="51">
        <f>IF(ISNA(VLOOKUP(СМИ!$B30,'12'!$A$2:$B$397,2,0))=TRUE,0,VLOOKUP(СМИ!$B30,'12'!$A$2:$B$397,2,0))</f>
        <v>40500000</v>
      </c>
      <c r="F30" s="51">
        <f>IF(ISNA(VLOOKUP(СМИ!$B30,'13'!$A$2:$B$397,2,0))=TRUE,0,VLOOKUP(СМИ!$B30,'13'!$A$2:$B$397,2,0))</f>
        <v>91800000</v>
      </c>
      <c r="G30" s="51">
        <f>IF(ISNA(VLOOKUP(СМИ!$B30,'14'!$A$2:$B$397,2,0))=TRUE,0,VLOOKUP(СМИ!$B30,'14'!$A$2:$B$397,2,0))</f>
        <v>0</v>
      </c>
      <c r="H30" s="51">
        <f>IF(ISNA(VLOOKUP(СМИ!$B30,'15'!$A$2:$B$397,2,0))=TRUE,0,VLOOKUP(СМИ!$B30,'15'!$A$2:$B$397,2,0))</f>
        <v>0</v>
      </c>
      <c r="I30" s="31">
        <f t="shared" si="1"/>
        <v>132300000</v>
      </c>
      <c r="J30" s="32">
        <f t="shared" si="2"/>
        <v>2</v>
      </c>
      <c r="L30" s="36" t="str">
        <f t="shared" si="3"/>
        <v>Costa Rica de Futbol</v>
      </c>
    </row>
    <row r="31" spans="1:12">
      <c r="A31" s="26">
        <f t="shared" si="0"/>
        <v>1</v>
      </c>
      <c r="B31" s="33" t="s">
        <v>116</v>
      </c>
      <c r="C31" s="51">
        <f>IF(ISNA(VLOOKUP(СМИ!$B31,'10'!$A$2:$B$392,2,0))=TRUE,0,VLOOKUP(СМИ!$B31,'10'!$A$2:$B$392,2,0))</f>
        <v>0</v>
      </c>
      <c r="D31" s="51">
        <f>IF(ISNA(VLOOKUP(СМИ!$B31,'11'!$A$2:$B$397,2,0))=TRUE,0,VLOOKUP(СМИ!$B31,'11'!$A$2:$B$397,2,0))</f>
        <v>0</v>
      </c>
      <c r="E31" s="51">
        <f>IF(ISNA(VLOOKUP(СМИ!$B31,'12'!$A$2:$B$397,2,0))=TRUE,0,VLOOKUP(СМИ!$B31,'12'!$A$2:$B$397,2,0))</f>
        <v>0</v>
      </c>
      <c r="F31" s="51">
        <f>IF(ISNA(VLOOKUP(СМИ!$B31,'13'!$A$2:$B$397,2,0))=TRUE,0,VLOOKUP(СМИ!$B31,'13'!$A$2:$B$397,2,0))</f>
        <v>61700000</v>
      </c>
      <c r="G31" s="51">
        <f>IF(ISNA(VLOOKUP(СМИ!$B31,'14'!$A$2:$B$397,2,0))=TRUE,0,VLOOKUP(СМИ!$B31,'14'!$A$2:$B$397,2,0))</f>
        <v>0</v>
      </c>
      <c r="H31" s="51">
        <f>IF(ISNA(VLOOKUP(СМИ!$B31,'15'!$A$2:$B$397,2,0))=TRUE,0,VLOOKUP(СМИ!$B31,'15'!$A$2:$B$397,2,0))</f>
        <v>0</v>
      </c>
      <c r="I31" s="31">
        <f t="shared" si="1"/>
        <v>61700000</v>
      </c>
      <c r="J31" s="32">
        <f t="shared" si="2"/>
        <v>1</v>
      </c>
      <c r="L31" s="36" t="str">
        <f t="shared" si="3"/>
        <v>Costa Rica Football</v>
      </c>
    </row>
    <row r="32" spans="1:12">
      <c r="A32" s="26">
        <f t="shared" si="0"/>
        <v>1</v>
      </c>
      <c r="B32" s="35" t="s">
        <v>158</v>
      </c>
      <c r="C32" s="51">
        <f>IF(ISNA(VLOOKUP(СМИ!$B32,'10'!$A$2:$B$392,2,0))=TRUE,0,VLOOKUP(СМИ!$B32,'10'!$A$2:$B$392,2,0))</f>
        <v>0</v>
      </c>
      <c r="D32" s="51">
        <f>IF(ISNA(VLOOKUP(СМИ!$B32,'11'!$A$2:$B$397,2,0))=TRUE,0,VLOOKUP(СМИ!$B32,'11'!$A$2:$B$397,2,0))</f>
        <v>0</v>
      </c>
      <c r="E32" s="51">
        <f>IF(ISNA(VLOOKUP(СМИ!$B32,'12'!$A$2:$B$397,2,0))=TRUE,0,VLOOKUP(СМИ!$B32,'12'!$A$2:$B$397,2,0))</f>
        <v>0</v>
      </c>
      <c r="F32" s="51">
        <f>IF(ISNA(VLOOKUP(СМИ!$B32,'13'!$A$2:$B$397,2,0))=TRUE,0,VLOOKUP(СМИ!$B32,'13'!$A$2:$B$397,2,0))</f>
        <v>0</v>
      </c>
      <c r="G32" s="51">
        <f>IF(ISNA(VLOOKUP(СМИ!$B32,'14'!$A$2:$B$397,2,0))=TRUE,0,VLOOKUP(СМИ!$B32,'14'!$A$2:$B$397,2,0))</f>
        <v>0</v>
      </c>
      <c r="H32" s="51">
        <f>IF(ISNA(VLOOKUP(СМИ!$B32,'15'!$A$2:$B$397,2,0))=TRUE,0,VLOOKUP(СМИ!$B32,'15'!$A$2:$B$397,2,0))</f>
        <v>119900000</v>
      </c>
      <c r="I32" s="31">
        <f t="shared" si="1"/>
        <v>119900000</v>
      </c>
      <c r="J32" s="32">
        <f t="shared" si="2"/>
        <v>1</v>
      </c>
      <c r="L32" s="36" t="str">
        <f t="shared" si="3"/>
        <v>Derde keer</v>
      </c>
    </row>
    <row r="33" spans="1:12">
      <c r="A33" s="26">
        <f t="shared" si="0"/>
        <v>1</v>
      </c>
      <c r="B33" s="30" t="s">
        <v>55</v>
      </c>
      <c r="C33" s="51">
        <f>IF(ISNA(VLOOKUP(СМИ!$B33,'10'!$A$2:$B$392,2,0))=TRUE,0,VLOOKUP(СМИ!$B33,'10'!$A$2:$B$392,2,0))</f>
        <v>89700000</v>
      </c>
      <c r="D33" s="51">
        <f>IF(ISNA(VLOOKUP(СМИ!$B33,'11'!$A$2:$B$397,2,0))=TRUE,0,VLOOKUP(СМИ!$B33,'11'!$A$2:$B$397,2,0))</f>
        <v>71820000</v>
      </c>
      <c r="E33" s="51">
        <f>IF(ISNA(VLOOKUP(СМИ!$B33,'12'!$A$2:$B$397,2,0))=TRUE,0,VLOOKUP(СМИ!$B33,'12'!$A$2:$B$397,2,0))</f>
        <v>0</v>
      </c>
      <c r="F33" s="51">
        <f>IF(ISNA(VLOOKUP(СМИ!$B33,'13'!$A$2:$B$397,2,0))=TRUE,0,VLOOKUP(СМИ!$B33,'13'!$A$2:$B$397,2,0))</f>
        <v>0</v>
      </c>
      <c r="G33" s="51">
        <f>IF(ISNA(VLOOKUP(СМИ!$B33,'14'!$A$2:$B$397,2,0))=TRUE,0,VLOOKUP(СМИ!$B33,'14'!$A$2:$B$397,2,0))</f>
        <v>0</v>
      </c>
      <c r="H33" s="51">
        <f>IF(ISNA(VLOOKUP(СМИ!$B33,'15'!$A$2:$B$397,2,0))=TRUE,0,VLOOKUP(СМИ!$B33,'15'!$A$2:$B$397,2,0))</f>
        <v>0</v>
      </c>
      <c r="I33" s="31">
        <f t="shared" si="1"/>
        <v>161520000</v>
      </c>
      <c r="J33" s="32">
        <f t="shared" si="2"/>
        <v>2</v>
      </c>
      <c r="L33" s="36" t="str">
        <f t="shared" si="3"/>
        <v>Echo Slovensko</v>
      </c>
    </row>
    <row r="34" spans="1:12">
      <c r="A34" s="26">
        <f t="shared" si="0"/>
        <v>1</v>
      </c>
      <c r="B34" s="35" t="s">
        <v>159</v>
      </c>
      <c r="C34" s="51">
        <f>IF(ISNA(VLOOKUP(СМИ!$B34,'10'!$A$2:$B$392,2,0))=TRUE,0,VLOOKUP(СМИ!$B34,'10'!$A$2:$B$392,2,0))</f>
        <v>0</v>
      </c>
      <c r="D34" s="51">
        <f>IF(ISNA(VLOOKUP(СМИ!$B34,'11'!$A$2:$B$397,2,0))=TRUE,0,VLOOKUP(СМИ!$B34,'11'!$A$2:$B$397,2,0))</f>
        <v>0</v>
      </c>
      <c r="E34" s="51">
        <f>IF(ISNA(VLOOKUP(СМИ!$B34,'12'!$A$2:$B$397,2,0))=TRUE,0,VLOOKUP(СМИ!$B34,'12'!$A$2:$B$397,2,0))</f>
        <v>0</v>
      </c>
      <c r="F34" s="51">
        <f>IF(ISNA(VLOOKUP(СМИ!$B34,'13'!$A$2:$B$397,2,0))=TRUE,0,VLOOKUP(СМИ!$B34,'13'!$A$2:$B$397,2,0))</f>
        <v>0</v>
      </c>
      <c r="G34" s="51">
        <f>IF(ISNA(VLOOKUP(СМИ!$B34,'14'!$A$2:$B$397,2,0))=TRUE,0,VLOOKUP(СМИ!$B34,'14'!$A$2:$B$397,2,0))</f>
        <v>40400000</v>
      </c>
      <c r="H34" s="51">
        <f>IF(ISNA(VLOOKUP(СМИ!$B34,'15'!$A$2:$B$397,2,0))=TRUE,0,VLOOKUP(СМИ!$B34,'15'!$A$2:$B$397,2,0))</f>
        <v>105800000</v>
      </c>
      <c r="I34" s="31">
        <f t="shared" si="1"/>
        <v>146200000</v>
      </c>
      <c r="J34" s="32">
        <f t="shared" si="2"/>
        <v>2</v>
      </c>
      <c r="L34" s="36" t="str">
        <f t="shared" si="3"/>
        <v>El boletin de El Salvador</v>
      </c>
    </row>
    <row r="35" spans="1:12">
      <c r="A35" s="26">
        <f t="shared" ref="A35:A66" si="4">COUNTIFS(B$3:B$384,B35)</f>
        <v>1</v>
      </c>
      <c r="B35" s="34" t="s">
        <v>140</v>
      </c>
      <c r="C35" s="51">
        <f>IF(ISNA(VLOOKUP(СМИ!$B35,'10'!$A$2:$B$392,2,0))=TRUE,0,VLOOKUP(СМИ!$B35,'10'!$A$2:$B$392,2,0))</f>
        <v>0</v>
      </c>
      <c r="D35" s="51">
        <f>IF(ISNA(VLOOKUP(СМИ!$B35,'11'!$A$2:$B$397,2,0))=TRUE,0,VLOOKUP(СМИ!$B35,'11'!$A$2:$B$397,2,0))</f>
        <v>0</v>
      </c>
      <c r="E35" s="51">
        <f>IF(ISNA(VLOOKUP(СМИ!$B35,'12'!$A$2:$B$397,2,0))=TRUE,0,VLOOKUP(СМИ!$B35,'12'!$A$2:$B$397,2,0))</f>
        <v>0</v>
      </c>
      <c r="F35" s="51">
        <f>IF(ISNA(VLOOKUP(СМИ!$B35,'13'!$A$2:$B$397,2,0))=TRUE,0,VLOOKUP(СМИ!$B35,'13'!$A$2:$B$397,2,0))</f>
        <v>0</v>
      </c>
      <c r="G35" s="51">
        <f>IF(ISNA(VLOOKUP(СМИ!$B35,'14'!$A$2:$B$397,2,0))=TRUE,0,VLOOKUP(СМИ!$B35,'14'!$A$2:$B$397,2,0))</f>
        <v>232400000</v>
      </c>
      <c r="H35" s="51">
        <f>IF(ISNA(VLOOKUP(СМИ!$B35,'15'!$A$2:$B$397,2,0))=TRUE,0,VLOOKUP(СМИ!$B35,'15'!$A$2:$B$397,2,0))</f>
        <v>248200000</v>
      </c>
      <c r="I35" s="31">
        <f t="shared" ref="I35:I63" si="5">SUM(C35:H35)</f>
        <v>480600000</v>
      </c>
      <c r="J35" s="32">
        <f t="shared" ref="J35:J63" si="6">COUNTIFS(C35:H35,"&gt;0")</f>
        <v>2</v>
      </c>
      <c r="L35" s="36" t="str">
        <f t="shared" si="3"/>
        <v>El fútbol de cocaína</v>
      </c>
    </row>
    <row r="36" spans="1:12">
      <c r="A36" s="26">
        <f t="shared" si="4"/>
        <v>1</v>
      </c>
      <c r="B36" s="33" t="s">
        <v>185</v>
      </c>
      <c r="C36" s="51">
        <f>IF(ISNA(VLOOKUP(СМИ!$B36,'10'!$A$2:$B$392,2,0))=TRUE,0,VLOOKUP(СМИ!$B36,'10'!$A$2:$B$392,2,0))</f>
        <v>0</v>
      </c>
      <c r="D36" s="51">
        <f>IF(ISNA(VLOOKUP(СМИ!$B36,'11'!$A$2:$B$397,2,0))=TRUE,0,VLOOKUP(СМИ!$B36,'11'!$A$2:$B$397,2,0))</f>
        <v>21857000</v>
      </c>
      <c r="E36" s="51">
        <f>IF(ISNA(VLOOKUP(СМИ!$B36,'12'!$A$2:$B$397,2,0))=TRUE,0,VLOOKUP(СМИ!$B36,'12'!$A$2:$B$397,2,0))</f>
        <v>0</v>
      </c>
      <c r="F36" s="51">
        <f>IF(ISNA(VLOOKUP(СМИ!$B36,'13'!$A$2:$B$397,2,0))=TRUE,0,VLOOKUP(СМИ!$B36,'13'!$A$2:$B$397,2,0))</f>
        <v>0</v>
      </c>
      <c r="G36" s="51">
        <f>IF(ISNA(VLOOKUP(СМИ!$B36,'14'!$A$2:$B$397,2,0))=TRUE,0,VLOOKUP(СМИ!$B36,'14'!$A$2:$B$397,2,0))</f>
        <v>0</v>
      </c>
      <c r="H36" s="51">
        <f>IF(ISNA(VLOOKUP(СМИ!$B36,'15'!$A$2:$B$397,2,0))=TRUE,0,VLOOKUP(СМИ!$B36,'15'!$A$2:$B$397,2,0))</f>
        <v>0</v>
      </c>
      <c r="I36" s="31">
        <f t="shared" si="5"/>
        <v>21857000</v>
      </c>
      <c r="J36" s="32">
        <f t="shared" si="6"/>
        <v>1</v>
      </c>
      <c r="L36" s="36" t="str">
        <f t="shared" si="3"/>
        <v>El fútbol del Uruguay. Después del juego</v>
      </c>
    </row>
    <row r="37" spans="1:12">
      <c r="A37" s="26">
        <f t="shared" si="4"/>
        <v>1</v>
      </c>
      <c r="B37" s="33" t="s">
        <v>104</v>
      </c>
      <c r="C37" s="51">
        <f>IF(ISNA(VLOOKUP(СМИ!$B37,'10'!$A$2:$B$392,2,0))=TRUE,0,VLOOKUP(СМИ!$B37,'10'!$A$2:$B$392,2,0))</f>
        <v>0</v>
      </c>
      <c r="D37" s="51">
        <f>IF(ISNA(VLOOKUP(СМИ!$B37,'11'!$A$2:$B$397,2,0))=TRUE,0,VLOOKUP(СМИ!$B37,'11'!$A$2:$B$397,2,0))</f>
        <v>0</v>
      </c>
      <c r="E37" s="51">
        <f>IF(ISNA(VLOOKUP(СМИ!$B37,'12'!$A$2:$B$397,2,0))=TRUE,0,VLOOKUP(СМИ!$B37,'12'!$A$2:$B$397,2,0))</f>
        <v>1600000</v>
      </c>
      <c r="F37" s="51">
        <f>IF(ISNA(VLOOKUP(СМИ!$B37,'13'!$A$2:$B$397,2,0))=TRUE,0,VLOOKUP(СМИ!$B37,'13'!$A$2:$B$397,2,0))</f>
        <v>0</v>
      </c>
      <c r="G37" s="51">
        <f>IF(ISNA(VLOOKUP(СМИ!$B37,'14'!$A$2:$B$397,2,0))=TRUE,0,VLOOKUP(СМИ!$B37,'14'!$A$2:$B$397,2,0))</f>
        <v>0</v>
      </c>
      <c r="H37" s="51">
        <f>IF(ISNA(VLOOKUP(СМИ!$B37,'15'!$A$2:$B$397,2,0))=TRUE,0,VLOOKUP(СМИ!$B37,'15'!$A$2:$B$397,2,0))</f>
        <v>0</v>
      </c>
      <c r="I37" s="31">
        <f t="shared" si="5"/>
        <v>1600000</v>
      </c>
      <c r="J37" s="32">
        <f t="shared" si="6"/>
        <v>1</v>
      </c>
      <c r="L37" s="36" t="str">
        <f t="shared" si="3"/>
        <v>El major de futbol en Puerto-Rico</v>
      </c>
    </row>
    <row r="38" spans="1:12" ht="15" customHeight="1">
      <c r="A38" s="26">
        <f t="shared" si="4"/>
        <v>1</v>
      </c>
      <c r="B38" s="34" t="s">
        <v>141</v>
      </c>
      <c r="C38" s="51">
        <f>IF(ISNA(VLOOKUP(СМИ!$B38,'10'!$A$2:$B$392,2,0))=TRUE,0,VLOOKUP(СМИ!$B38,'10'!$A$2:$B$392,2,0))</f>
        <v>0</v>
      </c>
      <c r="D38" s="51">
        <f>IF(ISNA(VLOOKUP(СМИ!$B38,'11'!$A$2:$B$397,2,0))=TRUE,0,VLOOKUP(СМИ!$B38,'11'!$A$2:$B$397,2,0))</f>
        <v>0</v>
      </c>
      <c r="E38" s="51">
        <f>IF(ISNA(VLOOKUP(СМИ!$B38,'12'!$A$2:$B$397,2,0))=TRUE,0,VLOOKUP(СМИ!$B38,'12'!$A$2:$B$397,2,0))</f>
        <v>0</v>
      </c>
      <c r="F38" s="51">
        <f>IF(ISNA(VLOOKUP(СМИ!$B38,'13'!$A$2:$B$397,2,0))=TRUE,0,VLOOKUP(СМИ!$B38,'13'!$A$2:$B$397,2,0))</f>
        <v>0</v>
      </c>
      <c r="G38" s="51">
        <f>IF(ISNA(VLOOKUP(СМИ!$B38,'14'!$A$2:$B$397,2,0))=TRUE,0,VLOOKUP(СМИ!$B38,'14'!$A$2:$B$397,2,0))</f>
        <v>60100000</v>
      </c>
      <c r="H38" s="51">
        <f>IF(ISNA(VLOOKUP(СМИ!$B38,'15'!$A$2:$B$397,2,0))=TRUE,0,VLOOKUP(СМИ!$B38,'15'!$A$2:$B$397,2,0))</f>
        <v>0</v>
      </c>
      <c r="I38" s="31">
        <f t="shared" si="5"/>
        <v>60100000</v>
      </c>
      <c r="J38" s="32">
        <f t="shared" si="6"/>
        <v>1</v>
      </c>
      <c r="L38" s="36" t="str">
        <f t="shared" si="3"/>
        <v>Faroe Soccer</v>
      </c>
    </row>
    <row r="39" spans="1:12">
      <c r="A39" s="26">
        <f t="shared" si="4"/>
        <v>1</v>
      </c>
      <c r="B39" s="30" t="s">
        <v>62</v>
      </c>
      <c r="C39" s="51">
        <f>IF(ISNA(VLOOKUP(СМИ!$B39,'10'!$A$2:$B$392,2,0))=TRUE,0,VLOOKUP(СМИ!$B39,'10'!$A$2:$B$392,2,0))</f>
        <v>60400000</v>
      </c>
      <c r="D39" s="51">
        <f>IF(ISNA(VLOOKUP(СМИ!$B39,'11'!$A$2:$B$397,2,0))=TRUE,0,VLOOKUP(СМИ!$B39,'11'!$A$2:$B$397,2,0))</f>
        <v>15592500</v>
      </c>
      <c r="E39" s="51">
        <f>IF(ISNA(VLOOKUP(СМИ!$B39,'12'!$A$2:$B$397,2,0))=TRUE,0,VLOOKUP(СМИ!$B39,'12'!$A$2:$B$397,2,0))</f>
        <v>126200000</v>
      </c>
      <c r="F39" s="51">
        <f>IF(ISNA(VLOOKUP(СМИ!$B39,'13'!$A$2:$B$397,2,0))=TRUE,0,VLOOKUP(СМИ!$B39,'13'!$A$2:$B$397,2,0))</f>
        <v>118400000</v>
      </c>
      <c r="G39" s="51">
        <f>IF(ISNA(VLOOKUP(СМИ!$B39,'14'!$A$2:$B$397,2,0))=TRUE,0,VLOOKUP(СМИ!$B39,'14'!$A$2:$B$397,2,0))</f>
        <v>0</v>
      </c>
      <c r="H39" s="51">
        <f>IF(ISNA(VLOOKUP(СМИ!$B39,'15'!$A$2:$B$397,2,0))=TRUE,0,VLOOKUP(СМИ!$B39,'15'!$A$2:$B$397,2,0))</f>
        <v>40000000</v>
      </c>
      <c r="I39" s="31">
        <f t="shared" si="5"/>
        <v>360592500</v>
      </c>
      <c r="J39" s="32">
        <f t="shared" si="6"/>
        <v>5</v>
      </c>
      <c r="L39" s="36" t="str">
        <f t="shared" si="3"/>
        <v>Football Island</v>
      </c>
    </row>
    <row r="40" spans="1:12">
      <c r="A40" s="26">
        <f t="shared" si="4"/>
        <v>1</v>
      </c>
      <c r="B40" s="30" t="s">
        <v>23</v>
      </c>
      <c r="C40" s="51">
        <f>IF(ISNA(VLOOKUP(СМИ!$B40,'10'!$A$2:$B$392,2,0))=TRUE,0,VLOOKUP(СМИ!$B40,'10'!$A$2:$B$392,2,0))</f>
        <v>2500000</v>
      </c>
      <c r="D40" s="51">
        <f>IF(ISNA(VLOOKUP(СМИ!$B40,'11'!$A$2:$B$397,2,0))=TRUE,0,VLOOKUP(СМИ!$B40,'11'!$A$2:$B$397,2,0))</f>
        <v>0</v>
      </c>
      <c r="E40" s="51">
        <f>IF(ISNA(VLOOKUP(СМИ!$B40,'12'!$A$2:$B$397,2,0))=TRUE,0,VLOOKUP(СМИ!$B40,'12'!$A$2:$B$397,2,0))</f>
        <v>0</v>
      </c>
      <c r="F40" s="51">
        <f>IF(ISNA(VLOOKUP(СМИ!$B40,'13'!$A$2:$B$397,2,0))=TRUE,0,VLOOKUP(СМИ!$B40,'13'!$A$2:$B$397,2,0))</f>
        <v>0</v>
      </c>
      <c r="G40" s="51">
        <f>IF(ISNA(VLOOKUP(СМИ!$B40,'14'!$A$2:$B$397,2,0))=TRUE,0,VLOOKUP(СМИ!$B40,'14'!$A$2:$B$397,2,0))</f>
        <v>0</v>
      </c>
      <c r="H40" s="51">
        <f>IF(ISNA(VLOOKUP(СМИ!$B40,'15'!$A$2:$B$397,2,0))=TRUE,0,VLOOKUP(СМИ!$B40,'15'!$A$2:$B$397,2,0))</f>
        <v>0</v>
      </c>
      <c r="I40" s="31">
        <f t="shared" si="5"/>
        <v>2500000</v>
      </c>
      <c r="J40" s="32">
        <f t="shared" si="6"/>
        <v>1</v>
      </c>
      <c r="L40" s="36" t="str">
        <f t="shared" si="3"/>
        <v>FootBuL</v>
      </c>
    </row>
    <row r="41" spans="1:12">
      <c r="A41" s="26">
        <f t="shared" si="4"/>
        <v>1</v>
      </c>
      <c r="B41" s="34" t="s">
        <v>142</v>
      </c>
      <c r="C41" s="51">
        <f>IF(ISNA(VLOOKUP(СМИ!$B41,'10'!$A$2:$B$392,2,0))=TRUE,0,VLOOKUP(СМИ!$B41,'10'!$A$2:$B$392,2,0))</f>
        <v>0</v>
      </c>
      <c r="D41" s="51">
        <f>IF(ISNA(VLOOKUP(СМИ!$B41,'11'!$A$2:$B$397,2,0))=TRUE,0,VLOOKUP(СМИ!$B41,'11'!$A$2:$B$397,2,0))</f>
        <v>0</v>
      </c>
      <c r="E41" s="51">
        <f>IF(ISNA(VLOOKUP(СМИ!$B41,'12'!$A$2:$B$397,2,0))=TRUE,0,VLOOKUP(СМИ!$B41,'12'!$A$2:$B$397,2,0))</f>
        <v>0</v>
      </c>
      <c r="F41" s="51">
        <f>IF(ISNA(VLOOKUP(СМИ!$B41,'13'!$A$2:$B$397,2,0))=TRUE,0,VLOOKUP(СМИ!$B41,'13'!$A$2:$B$397,2,0))</f>
        <v>0</v>
      </c>
      <c r="G41" s="51">
        <f>IF(ISNA(VLOOKUP(СМИ!$B41,'14'!$A$2:$B$397,2,0))=TRUE,0,VLOOKUP(СМИ!$B41,'14'!$A$2:$B$397,2,0))</f>
        <v>159600000</v>
      </c>
      <c r="H41" s="51">
        <f>IF(ISNA(VLOOKUP(СМИ!$B41,'15'!$A$2:$B$397,2,0))=TRUE,0,VLOOKUP(СМИ!$B41,'15'!$A$2:$B$397,2,0))</f>
        <v>16100000</v>
      </c>
      <c r="I41" s="31">
        <f t="shared" si="5"/>
        <v>175700000</v>
      </c>
      <c r="J41" s="32">
        <f t="shared" si="6"/>
        <v>2</v>
      </c>
      <c r="L41" s="36" t="str">
        <f t="shared" si="3"/>
        <v>Fotbal Minut cu Minut</v>
      </c>
    </row>
    <row r="42" spans="1:12">
      <c r="A42" s="26">
        <f t="shared" si="4"/>
        <v>1</v>
      </c>
      <c r="B42" s="33" t="s">
        <v>117</v>
      </c>
      <c r="C42" s="51">
        <f>IF(ISNA(VLOOKUP(СМИ!$B42,'10'!$A$2:$B$392,2,0))=TRUE,0,VLOOKUP(СМИ!$B42,'10'!$A$2:$B$392,2,0))</f>
        <v>0</v>
      </c>
      <c r="D42" s="51">
        <f>IF(ISNA(VLOOKUP(СМИ!$B42,'11'!$A$2:$B$397,2,0))=TRUE,0,VLOOKUP(СМИ!$B42,'11'!$A$2:$B$397,2,0))</f>
        <v>0</v>
      </c>
      <c r="E42" s="51">
        <f>IF(ISNA(VLOOKUP(СМИ!$B42,'12'!$A$2:$B$397,2,0))=TRUE,0,VLOOKUP(СМИ!$B42,'12'!$A$2:$B$397,2,0))</f>
        <v>0</v>
      </c>
      <c r="F42" s="51">
        <f>IF(ISNA(VLOOKUP(СМИ!$B42,'13'!$A$2:$B$397,2,0))=TRUE,0,VLOOKUP(СМИ!$B42,'13'!$A$2:$B$397,2,0))</f>
        <v>59300000</v>
      </c>
      <c r="G42" s="51">
        <f>IF(ISNA(VLOOKUP(СМИ!$B42,'14'!$A$2:$B$397,2,0))=TRUE,0,VLOOKUP(СМИ!$B42,'14'!$A$2:$B$397,2,0))</f>
        <v>0</v>
      </c>
      <c r="H42" s="51">
        <f>IF(ISNA(VLOOKUP(СМИ!$B42,'15'!$A$2:$B$397,2,0))=TRUE,0,VLOOKUP(СМИ!$B42,'15'!$A$2:$B$397,2,0))</f>
        <v>0</v>
      </c>
      <c r="I42" s="31">
        <f t="shared" si="5"/>
        <v>59300000</v>
      </c>
      <c r="J42" s="32">
        <f t="shared" si="6"/>
        <v>1</v>
      </c>
      <c r="L42" s="36" t="str">
        <f t="shared" si="3"/>
        <v>Fotbal Ziar Romania</v>
      </c>
    </row>
    <row r="43" spans="1:12">
      <c r="A43" s="26">
        <f t="shared" si="4"/>
        <v>1</v>
      </c>
      <c r="B43" s="33" t="s">
        <v>186</v>
      </c>
      <c r="C43" s="51">
        <f>IF(ISNA(VLOOKUP(СМИ!$B43,'10'!$A$2:$B$392,2,0))=TRUE,0,VLOOKUP(СМИ!$B43,'10'!$A$2:$B$392,2,0))</f>
        <v>0</v>
      </c>
      <c r="D43" s="51">
        <f>IF(ISNA(VLOOKUP(СМИ!$B43,'11'!$A$2:$B$397,2,0))=TRUE,0,VLOOKUP(СМИ!$B43,'11'!$A$2:$B$397,2,0))</f>
        <v>162265908</v>
      </c>
      <c r="E43" s="51">
        <f>IF(ISNA(VLOOKUP(СМИ!$B43,'12'!$A$2:$B$397,2,0))=TRUE,0,VLOOKUP(СМИ!$B43,'12'!$A$2:$B$397,2,0))</f>
        <v>0</v>
      </c>
      <c r="F43" s="51">
        <f>IF(ISNA(VLOOKUP(СМИ!$B43,'13'!$A$2:$B$397,2,0))=TRUE,0,VLOOKUP(СМИ!$B43,'13'!$A$2:$B$397,2,0))</f>
        <v>0</v>
      </c>
      <c r="G43" s="51">
        <f>IF(ISNA(VLOOKUP(СМИ!$B43,'14'!$A$2:$B$397,2,0))=TRUE,0,VLOOKUP(СМИ!$B43,'14'!$A$2:$B$397,2,0))</f>
        <v>0</v>
      </c>
      <c r="H43" s="51">
        <f>IF(ISNA(VLOOKUP(СМИ!$B43,'15'!$A$2:$B$397,2,0))=TRUE,0,VLOOKUP(СМИ!$B43,'15'!$A$2:$B$397,2,0))</f>
        <v>0</v>
      </c>
      <c r="I43" s="31">
        <f t="shared" si="5"/>
        <v>162265908</v>
      </c>
      <c r="J43" s="32">
        <f t="shared" si="6"/>
        <v>1</v>
      </c>
      <c r="L43" s="36" t="str">
        <f t="shared" si="3"/>
        <v>Fraternidad</v>
      </c>
    </row>
    <row r="44" spans="1:12">
      <c r="A44" s="26">
        <f t="shared" si="4"/>
        <v>1</v>
      </c>
      <c r="B44" s="35" t="s">
        <v>160</v>
      </c>
      <c r="C44" s="51">
        <f>IF(ISNA(VLOOKUP(СМИ!$B44,'10'!$A$2:$B$392,2,0))=TRUE,0,VLOOKUP(СМИ!$B44,'10'!$A$2:$B$392,2,0))</f>
        <v>0</v>
      </c>
      <c r="D44" s="51">
        <f>IF(ISNA(VLOOKUP(СМИ!$B44,'11'!$A$2:$B$397,2,0))=TRUE,0,VLOOKUP(СМИ!$B44,'11'!$A$2:$B$397,2,0))</f>
        <v>0</v>
      </c>
      <c r="E44" s="51">
        <f>IF(ISNA(VLOOKUP(СМИ!$B44,'12'!$A$2:$B$397,2,0))=TRUE,0,VLOOKUP(СМИ!$B44,'12'!$A$2:$B$397,2,0))</f>
        <v>0</v>
      </c>
      <c r="F44" s="51">
        <f>IF(ISNA(VLOOKUP(СМИ!$B44,'13'!$A$2:$B$397,2,0))=TRUE,0,VLOOKUP(СМИ!$B44,'13'!$A$2:$B$397,2,0))</f>
        <v>0</v>
      </c>
      <c r="G44" s="51">
        <f>IF(ISNA(VLOOKUP(СМИ!$B44,'14'!$A$2:$B$397,2,0))=TRUE,0,VLOOKUP(СМИ!$B44,'14'!$A$2:$B$397,2,0))</f>
        <v>0</v>
      </c>
      <c r="H44" s="51">
        <f>IF(ISNA(VLOOKUP(СМИ!$B44,'15'!$A$2:$B$397,2,0))=TRUE,0,VLOOKUP(СМИ!$B44,'15'!$A$2:$B$397,2,0))</f>
        <v>15300000</v>
      </c>
      <c r="I44" s="31">
        <f t="shared" si="5"/>
        <v>15300000</v>
      </c>
      <c r="J44" s="32">
        <f t="shared" si="6"/>
        <v>1</v>
      </c>
      <c r="L44" s="36" t="str">
        <f t="shared" si="3"/>
        <v>FUTBOL +</v>
      </c>
    </row>
    <row r="45" spans="1:12">
      <c r="A45" s="26">
        <f t="shared" si="4"/>
        <v>1</v>
      </c>
      <c r="B45" s="34" t="s">
        <v>143</v>
      </c>
      <c r="C45" s="51">
        <f>IF(ISNA(VLOOKUP(СМИ!$B45,'10'!$A$2:$B$392,2,0))=TRUE,0,VLOOKUP(СМИ!$B45,'10'!$A$2:$B$392,2,0))</f>
        <v>0</v>
      </c>
      <c r="D45" s="51">
        <f>IF(ISNA(VLOOKUP(СМИ!$B45,'11'!$A$2:$B$397,2,0))=TRUE,0,VLOOKUP(СМИ!$B45,'11'!$A$2:$B$397,2,0))</f>
        <v>0</v>
      </c>
      <c r="E45" s="51">
        <f>IF(ISNA(VLOOKUP(СМИ!$B45,'12'!$A$2:$B$397,2,0))=TRUE,0,VLOOKUP(СМИ!$B45,'12'!$A$2:$B$397,2,0))</f>
        <v>0</v>
      </c>
      <c r="F45" s="51">
        <f>IF(ISNA(VLOOKUP(СМИ!$B45,'13'!$A$2:$B$397,2,0))=TRUE,0,VLOOKUP(СМИ!$B45,'13'!$A$2:$B$397,2,0))</f>
        <v>0</v>
      </c>
      <c r="G45" s="51">
        <f>IF(ISNA(VLOOKUP(СМИ!$B45,'14'!$A$2:$B$397,2,0))=TRUE,0,VLOOKUP(СМИ!$B45,'14'!$A$2:$B$397,2,0))</f>
        <v>77900000</v>
      </c>
      <c r="H45" s="51">
        <f>IF(ISNA(VLOOKUP(СМИ!$B45,'15'!$A$2:$B$397,2,0))=TRUE,0,VLOOKUP(СМИ!$B45,'15'!$A$2:$B$397,2,0))</f>
        <v>0</v>
      </c>
      <c r="I45" s="31">
        <f t="shared" si="5"/>
        <v>77900000</v>
      </c>
      <c r="J45" s="32">
        <f t="shared" si="6"/>
        <v>1</v>
      </c>
      <c r="L45" s="36" t="str">
        <f t="shared" si="3"/>
        <v>Futbol de voz</v>
      </c>
    </row>
    <row r="46" spans="1:12">
      <c r="A46" s="26">
        <f t="shared" si="4"/>
        <v>1</v>
      </c>
      <c r="B46" s="33" t="s">
        <v>73</v>
      </c>
      <c r="C46" s="51">
        <f>IF(ISNA(VLOOKUP(СМИ!$B46,'10'!$A$2:$B$392,2,0))=TRUE,0,VLOOKUP(СМИ!$B46,'10'!$A$2:$B$392,2,0))</f>
        <v>0</v>
      </c>
      <c r="D46" s="51">
        <f>IF(ISNA(VLOOKUP(СМИ!$B46,'11'!$A$2:$B$397,2,0))=TRUE,0,VLOOKUP(СМИ!$B46,'11'!$A$2:$B$397,2,0))</f>
        <v>90072000</v>
      </c>
      <c r="E46" s="51">
        <f>IF(ISNA(VLOOKUP(СМИ!$B46,'12'!$A$2:$B$397,2,0))=TRUE,0,VLOOKUP(СМИ!$B46,'12'!$A$2:$B$397,2,0))</f>
        <v>98400000</v>
      </c>
      <c r="F46" s="51">
        <f>IF(ISNA(VLOOKUP(СМИ!$B46,'13'!$A$2:$B$397,2,0))=TRUE,0,VLOOKUP(СМИ!$B46,'13'!$A$2:$B$397,2,0))</f>
        <v>0</v>
      </c>
      <c r="G46" s="51">
        <f>IF(ISNA(VLOOKUP(СМИ!$B46,'14'!$A$2:$B$397,2,0))=TRUE,0,VLOOKUP(СМИ!$B46,'14'!$A$2:$B$397,2,0))</f>
        <v>0</v>
      </c>
      <c r="H46" s="51">
        <f>IF(ISNA(VLOOKUP(СМИ!$B46,'15'!$A$2:$B$397,2,0))=TRUE,0,VLOOKUP(СМИ!$B46,'15'!$A$2:$B$397,2,0))</f>
        <v>0</v>
      </c>
      <c r="I46" s="31">
        <f t="shared" si="5"/>
        <v>188472000</v>
      </c>
      <c r="J46" s="32">
        <f t="shared" si="6"/>
        <v>2</v>
      </c>
      <c r="L46" s="36" t="str">
        <f t="shared" si="3"/>
        <v>Futbolli Shqiptar</v>
      </c>
    </row>
    <row r="47" spans="1:12">
      <c r="A47" s="26">
        <f t="shared" si="4"/>
        <v>1</v>
      </c>
      <c r="B47" s="30" t="s">
        <v>27</v>
      </c>
      <c r="C47" s="51">
        <f>IF(ISNA(VLOOKUP(СМИ!$B47,'10'!$A$2:$B$392,2,0))=TRUE,0,VLOOKUP(СМИ!$B47,'10'!$A$2:$B$392,2,0))</f>
        <v>84200000</v>
      </c>
      <c r="D47" s="51">
        <f>IF(ISNA(VLOOKUP(СМИ!$B47,'11'!$A$2:$B$397,2,0))=TRUE,0,VLOOKUP(СМИ!$B47,'11'!$A$2:$B$397,2,0))</f>
        <v>6546038.9759999998</v>
      </c>
      <c r="E47" s="51">
        <f>IF(ISNA(VLOOKUP(СМИ!$B47,'12'!$A$2:$B$397,2,0))=TRUE,0,VLOOKUP(СМИ!$B47,'12'!$A$2:$B$397,2,0))</f>
        <v>0</v>
      </c>
      <c r="F47" s="51">
        <f>IF(ISNA(VLOOKUP(СМИ!$B47,'13'!$A$2:$B$397,2,0))=TRUE,0,VLOOKUP(СМИ!$B47,'13'!$A$2:$B$397,2,0))</f>
        <v>0</v>
      </c>
      <c r="G47" s="51">
        <f>IF(ISNA(VLOOKUP(СМИ!$B47,'14'!$A$2:$B$397,2,0))=TRUE,0,VLOOKUP(СМИ!$B47,'14'!$A$2:$B$397,2,0))</f>
        <v>0</v>
      </c>
      <c r="H47" s="51">
        <f>IF(ISNA(VLOOKUP(СМИ!$B47,'15'!$A$2:$B$397,2,0))=TRUE,0,VLOOKUP(СМИ!$B47,'15'!$A$2:$B$397,2,0))</f>
        <v>0</v>
      </c>
      <c r="I47" s="31">
        <f t="shared" si="5"/>
        <v>90746038.975999996</v>
      </c>
      <c r="J47" s="32">
        <f t="shared" si="6"/>
        <v>2</v>
      </c>
      <c r="L47" s="36" t="str">
        <f t="shared" si="3"/>
        <v>Futebol sem bordas</v>
      </c>
    </row>
    <row r="48" spans="1:12">
      <c r="A48" s="26">
        <f t="shared" si="4"/>
        <v>1</v>
      </c>
      <c r="B48" s="33" t="s">
        <v>99</v>
      </c>
      <c r="C48" s="51">
        <f>IF(ISNA(VLOOKUP(СМИ!$B48,'10'!$A$2:$B$392,2,0))=TRUE,0,VLOOKUP(СМИ!$B48,'10'!$A$2:$B$392,2,0))</f>
        <v>0</v>
      </c>
      <c r="D48" s="51">
        <f>IF(ISNA(VLOOKUP(СМИ!$B48,'11'!$A$2:$B$397,2,0))=TRUE,0,VLOOKUP(СМИ!$B48,'11'!$A$2:$B$397,2,0))</f>
        <v>0</v>
      </c>
      <c r="E48" s="51">
        <f>IF(ISNA(VLOOKUP(СМИ!$B48,'12'!$A$2:$B$397,2,0))=TRUE,0,VLOOKUP(СМИ!$B48,'12'!$A$2:$B$397,2,0))</f>
        <v>9300000</v>
      </c>
      <c r="F48" s="51">
        <f>IF(ISNA(VLOOKUP(СМИ!$B48,'13'!$A$2:$B$397,2,0))=TRUE,0,VLOOKUP(СМИ!$B48,'13'!$A$2:$B$397,2,0))</f>
        <v>0</v>
      </c>
      <c r="G48" s="51">
        <f>IF(ISNA(VLOOKUP(СМИ!$B48,'14'!$A$2:$B$397,2,0))=TRUE,0,VLOOKUP(СМИ!$B48,'14'!$A$2:$B$397,2,0))</f>
        <v>0</v>
      </c>
      <c r="H48" s="51">
        <f>IF(ISNA(VLOOKUP(СМИ!$B48,'15'!$A$2:$B$397,2,0))=TRUE,0,VLOOKUP(СМИ!$B48,'15'!$A$2:$B$397,2,0))</f>
        <v>0</v>
      </c>
      <c r="I48" s="31">
        <f t="shared" si="5"/>
        <v>9300000</v>
      </c>
      <c r="J48" s="32">
        <f t="shared" si="6"/>
        <v>1</v>
      </c>
      <c r="L48" s="36" t="str">
        <f t="shared" si="3"/>
        <v>Gambia GOAL!</v>
      </c>
    </row>
    <row r="49" spans="1:12">
      <c r="A49" s="26">
        <f t="shared" si="4"/>
        <v>1</v>
      </c>
      <c r="B49" s="30" t="s">
        <v>47</v>
      </c>
      <c r="C49" s="51">
        <f>IF(ISNA(VLOOKUP(СМИ!$B49,'10'!$A$2:$B$392,2,0))=TRUE,0,VLOOKUP(СМИ!$B49,'10'!$A$2:$B$392,2,0))</f>
        <v>34200000</v>
      </c>
      <c r="D49" s="51">
        <f>IF(ISNA(VLOOKUP(СМИ!$B49,'11'!$A$2:$B$397,2,0))=TRUE,0,VLOOKUP(СМИ!$B49,'11'!$A$2:$B$397,2,0))</f>
        <v>0</v>
      </c>
      <c r="E49" s="51">
        <f>IF(ISNA(VLOOKUP(СМИ!$B49,'12'!$A$2:$B$397,2,0))=TRUE,0,VLOOKUP(СМИ!$B49,'12'!$A$2:$B$397,2,0))</f>
        <v>0</v>
      </c>
      <c r="F49" s="51">
        <f>IF(ISNA(VLOOKUP(СМИ!$B49,'13'!$A$2:$B$397,2,0))=TRUE,0,VLOOKUP(СМИ!$B49,'13'!$A$2:$B$397,2,0))</f>
        <v>0</v>
      </c>
      <c r="G49" s="51">
        <f>IF(ISNA(VLOOKUP(СМИ!$B49,'14'!$A$2:$B$397,2,0))=TRUE,0,VLOOKUP(СМИ!$B49,'14'!$A$2:$B$397,2,0))</f>
        <v>0</v>
      </c>
      <c r="H49" s="51">
        <f>IF(ISNA(VLOOKUP(СМИ!$B49,'15'!$A$2:$B$397,2,0))=TRUE,0,VLOOKUP(СМИ!$B49,'15'!$A$2:$B$397,2,0))</f>
        <v>0</v>
      </c>
      <c r="I49" s="31">
        <f t="shared" si="5"/>
        <v>34200000</v>
      </c>
      <c r="J49" s="32">
        <f t="shared" si="6"/>
        <v>1</v>
      </c>
      <c r="L49" s="36" t="str">
        <f t="shared" si="3"/>
        <v>Gazeta sportive Kombëtare Shqipëri</v>
      </c>
    </row>
    <row r="50" spans="1:12">
      <c r="A50" s="26">
        <f t="shared" si="4"/>
        <v>1</v>
      </c>
      <c r="B50" s="34" t="s">
        <v>144</v>
      </c>
      <c r="C50" s="51">
        <f>IF(ISNA(VLOOKUP(СМИ!$B50,'10'!$A$2:$B$392,2,0))=TRUE,0,VLOOKUP(СМИ!$B50,'10'!$A$2:$B$392,2,0))</f>
        <v>0</v>
      </c>
      <c r="D50" s="51">
        <f>IF(ISNA(VLOOKUP(СМИ!$B50,'11'!$A$2:$B$397,2,0))=TRUE,0,VLOOKUP(СМИ!$B50,'11'!$A$2:$B$397,2,0))</f>
        <v>0</v>
      </c>
      <c r="E50" s="51">
        <f>IF(ISNA(VLOOKUP(СМИ!$B50,'12'!$A$2:$B$397,2,0))=TRUE,0,VLOOKUP(СМИ!$B50,'12'!$A$2:$B$397,2,0))</f>
        <v>0</v>
      </c>
      <c r="F50" s="51">
        <f>IF(ISNA(VLOOKUP(СМИ!$B50,'13'!$A$2:$B$397,2,0))=TRUE,0,VLOOKUP(СМИ!$B50,'13'!$A$2:$B$397,2,0))</f>
        <v>0</v>
      </c>
      <c r="G50" s="51">
        <f>IF(ISNA(VLOOKUP(СМИ!$B50,'14'!$A$2:$B$397,2,0))=TRUE,0,VLOOKUP(СМИ!$B50,'14'!$A$2:$B$397,2,0))</f>
        <v>4400000</v>
      </c>
      <c r="H50" s="51">
        <f>IF(ISNA(VLOOKUP(СМИ!$B50,'15'!$A$2:$B$397,2,0))=TRUE,0,VLOOKUP(СМИ!$B50,'15'!$A$2:$B$397,2,0))</f>
        <v>0</v>
      </c>
      <c r="I50" s="31">
        <f t="shared" si="5"/>
        <v>4400000</v>
      </c>
      <c r="J50" s="32">
        <f t="shared" si="6"/>
        <v>1</v>
      </c>
      <c r="L50" s="36" t="str">
        <f t="shared" si="3"/>
        <v>GOL</v>
      </c>
    </row>
    <row r="51" spans="1:12">
      <c r="A51" s="26">
        <f t="shared" si="4"/>
        <v>1</v>
      </c>
      <c r="B51" s="30" t="s">
        <v>21</v>
      </c>
      <c r="C51" s="51">
        <f>IF(ISNA(VLOOKUP(СМИ!$B51,'10'!$A$2:$B$392,2,0))=TRUE,0,VLOOKUP(СМИ!$B51,'10'!$A$2:$B$392,2,0))</f>
        <v>95200000</v>
      </c>
      <c r="D51" s="51">
        <f>IF(ISNA(VLOOKUP(СМИ!$B51,'11'!$A$2:$B$397,2,0))=TRUE,0,VLOOKUP(СМИ!$B51,'11'!$A$2:$B$397,2,0))</f>
        <v>0</v>
      </c>
      <c r="E51" s="51">
        <f>IF(ISNA(VLOOKUP(СМИ!$B51,'12'!$A$2:$B$397,2,0))=TRUE,0,VLOOKUP(СМИ!$B51,'12'!$A$2:$B$397,2,0))</f>
        <v>101300000</v>
      </c>
      <c r="F51" s="51">
        <f>IF(ISNA(VLOOKUP(СМИ!$B51,'13'!$A$2:$B$397,2,0))=TRUE,0,VLOOKUP(СМИ!$B51,'13'!$A$2:$B$397,2,0))</f>
        <v>0</v>
      </c>
      <c r="G51" s="51">
        <f>IF(ISNA(VLOOKUP(СМИ!$B51,'14'!$A$2:$B$397,2,0))=TRUE,0,VLOOKUP(СМИ!$B51,'14'!$A$2:$B$397,2,0))</f>
        <v>0</v>
      </c>
      <c r="H51" s="51">
        <f>IF(ISNA(VLOOKUP(СМИ!$B51,'15'!$A$2:$B$397,2,0))=TRUE,0,VLOOKUP(СМИ!$B51,'15'!$A$2:$B$397,2,0))</f>
        <v>0</v>
      </c>
      <c r="I51" s="31">
        <f t="shared" si="5"/>
        <v>196500000</v>
      </c>
      <c r="J51" s="32">
        <f t="shared" si="6"/>
        <v>2</v>
      </c>
      <c r="L51" s="36" t="str">
        <f t="shared" si="3"/>
        <v>Golazo</v>
      </c>
    </row>
    <row r="52" spans="1:12">
      <c r="A52" s="26">
        <f t="shared" si="4"/>
        <v>1</v>
      </c>
      <c r="B52" s="33" t="s">
        <v>174</v>
      </c>
      <c r="C52" s="51">
        <f>IF(ISNA(VLOOKUP(СМИ!$B52,'10'!$A$2:$B$392,2,0))=TRUE,0,VLOOKUP(СМИ!$B52,'10'!$A$2:$B$392,2,0))</f>
        <v>0</v>
      </c>
      <c r="D52" s="51">
        <f>IF(ISNA(VLOOKUP(СМИ!$B52,'11'!$A$2:$B$397,2,0))=TRUE,0,VLOOKUP(СМИ!$B52,'11'!$A$2:$B$397,2,0))</f>
        <v>0</v>
      </c>
      <c r="E52" s="51">
        <f>IF(ISNA(VLOOKUP(СМИ!$B52,'12'!$A$2:$B$397,2,0))=TRUE,0,VLOOKUP(СМИ!$B52,'12'!$A$2:$B$397,2,0))</f>
        <v>249100000</v>
      </c>
      <c r="F52" s="51">
        <f>IF(ISNA(VLOOKUP(СМИ!$B52,'13'!$A$2:$B$397,2,0))=TRUE,0,VLOOKUP(СМИ!$B52,'13'!$A$2:$B$397,2,0))</f>
        <v>0</v>
      </c>
      <c r="G52" s="51">
        <f>IF(ISNA(VLOOKUP(СМИ!$B52,'14'!$A$2:$B$397,2,0))=TRUE,0,VLOOKUP(СМИ!$B52,'14'!$A$2:$B$397,2,0))</f>
        <v>0</v>
      </c>
      <c r="H52" s="51">
        <f>IF(ISNA(VLOOKUP(СМИ!$B52,'15'!$A$2:$B$397,2,0))=TRUE,0,VLOOKUP(СМИ!$B52,'15'!$A$2:$B$397,2,0))</f>
        <v>0</v>
      </c>
      <c r="I52" s="31">
        <f t="shared" si="5"/>
        <v>249100000</v>
      </c>
      <c r="J52" s="32">
        <f t="shared" si="6"/>
        <v>1</v>
      </c>
      <c r="L52" s="36" t="str">
        <f t="shared" si="3"/>
        <v>Golazo review</v>
      </c>
    </row>
    <row r="53" spans="1:12">
      <c r="A53" s="26">
        <f t="shared" si="4"/>
        <v>1</v>
      </c>
      <c r="B53" s="33" t="s">
        <v>112</v>
      </c>
      <c r="C53" s="51">
        <f>IF(ISNA(VLOOKUP(СМИ!$B53,'10'!$A$2:$B$392,2,0))=TRUE,0,VLOOKUP(СМИ!$B53,'10'!$A$2:$B$392,2,0))</f>
        <v>0</v>
      </c>
      <c r="D53" s="51">
        <f>IF(ISNA(VLOOKUP(СМИ!$B53,'11'!$A$2:$B$397,2,0))=TRUE,0,VLOOKUP(СМИ!$B53,'11'!$A$2:$B$397,2,0))</f>
        <v>0</v>
      </c>
      <c r="E53" s="51">
        <f>IF(ISNA(VLOOKUP(СМИ!$B53,'12'!$A$2:$B$397,2,0))=TRUE,0,VLOOKUP(СМИ!$B53,'12'!$A$2:$B$397,2,0))</f>
        <v>0</v>
      </c>
      <c r="F53" s="51">
        <f>IF(ISNA(VLOOKUP(СМИ!$B53,'13'!$A$2:$B$397,2,0))=TRUE,0,VLOOKUP(СМИ!$B53,'13'!$A$2:$B$397,2,0))</f>
        <v>95400000</v>
      </c>
      <c r="G53" s="51">
        <f>IF(ISNA(VLOOKUP(СМИ!$B53,'14'!$A$2:$B$397,2,0))=TRUE,0,VLOOKUP(СМИ!$B53,'14'!$A$2:$B$397,2,0))</f>
        <v>0</v>
      </c>
      <c r="H53" s="51">
        <f>IF(ISNA(VLOOKUP(СМИ!$B53,'15'!$A$2:$B$397,2,0))=TRUE,0,VLOOKUP(СМИ!$B53,'15'!$A$2:$B$397,2,0))</f>
        <v>0</v>
      </c>
      <c r="I53" s="31">
        <f t="shared" si="5"/>
        <v>95400000</v>
      </c>
      <c r="J53" s="32">
        <f t="shared" si="6"/>
        <v>1</v>
      </c>
      <c r="L53" s="36" t="str">
        <f t="shared" si="3"/>
        <v>Grand Football Review</v>
      </c>
    </row>
    <row r="54" spans="1:12">
      <c r="A54" s="26">
        <f t="shared" si="4"/>
        <v>1</v>
      </c>
      <c r="B54" s="30" t="s">
        <v>11</v>
      </c>
      <c r="C54" s="51">
        <f>IF(ISNA(VLOOKUP(СМИ!$B54,'10'!$A$2:$B$392,2,0))=TRUE,0,VLOOKUP(СМИ!$B54,'10'!$A$2:$B$392,2,0))</f>
        <v>260095000</v>
      </c>
      <c r="D54" s="51">
        <f>IF(ISNA(VLOOKUP(СМИ!$B54,'11'!$A$2:$B$397,2,0))=TRUE,0,VLOOKUP(СМИ!$B54,'11'!$A$2:$B$397,2,0))</f>
        <v>263628928</v>
      </c>
      <c r="E54" s="51">
        <f>IF(ISNA(VLOOKUP(СМИ!$B54,'12'!$A$2:$B$397,2,0))=TRUE,0,VLOOKUP(СМИ!$B54,'12'!$A$2:$B$397,2,0))</f>
        <v>143600000</v>
      </c>
      <c r="F54" s="51">
        <f>IF(ISNA(VLOOKUP(СМИ!$B54,'13'!$A$2:$B$397,2,0))=TRUE,0,VLOOKUP(СМИ!$B54,'13'!$A$2:$B$397,2,0))</f>
        <v>190900000</v>
      </c>
      <c r="G54" s="51">
        <f>IF(ISNA(VLOOKUP(СМИ!$B54,'14'!$A$2:$B$397,2,0))=TRUE,0,VLOOKUP(СМИ!$B54,'14'!$A$2:$B$397,2,0))</f>
        <v>0</v>
      </c>
      <c r="H54" s="51">
        <f>IF(ISNA(VLOOKUP(СМИ!$B54,'15'!$A$2:$B$397,2,0))=TRUE,0,VLOOKUP(СМИ!$B54,'15'!$A$2:$B$397,2,0))</f>
        <v>0</v>
      </c>
      <c r="I54" s="31">
        <f t="shared" si="5"/>
        <v>858223928</v>
      </c>
      <c r="J54" s="32">
        <f t="shared" si="6"/>
        <v>4</v>
      </c>
      <c r="L54" s="36" t="str">
        <f t="shared" si="3"/>
        <v>GuateGoal</v>
      </c>
    </row>
    <row r="55" spans="1:12">
      <c r="A55" s="26">
        <f t="shared" si="4"/>
        <v>1</v>
      </c>
      <c r="B55" s="33" t="s">
        <v>115</v>
      </c>
      <c r="C55" s="51">
        <f>IF(ISNA(VLOOKUP(СМИ!$B55,'10'!$A$2:$B$392,2,0))=TRUE,0,VLOOKUP(СМИ!$B55,'10'!$A$2:$B$392,2,0))</f>
        <v>0</v>
      </c>
      <c r="D55" s="51">
        <f>IF(ISNA(VLOOKUP(СМИ!$B55,'11'!$A$2:$B$397,2,0))=TRUE,0,VLOOKUP(СМИ!$B55,'11'!$A$2:$B$397,2,0))</f>
        <v>0</v>
      </c>
      <c r="E55" s="51">
        <f>IF(ISNA(VLOOKUP(СМИ!$B55,'12'!$A$2:$B$397,2,0))=TRUE,0,VLOOKUP(СМИ!$B55,'12'!$A$2:$B$397,2,0))</f>
        <v>0</v>
      </c>
      <c r="F55" s="51">
        <f>IF(ISNA(VLOOKUP(СМИ!$B55,'13'!$A$2:$B$397,2,0))=TRUE,0,VLOOKUP(СМИ!$B55,'13'!$A$2:$B$397,2,0))</f>
        <v>85200000</v>
      </c>
      <c r="G55" s="51">
        <f>IF(ISNA(VLOOKUP(СМИ!$B55,'14'!$A$2:$B$397,2,0))=TRUE,0,VLOOKUP(СМИ!$B55,'14'!$A$2:$B$397,2,0))</f>
        <v>0</v>
      </c>
      <c r="H55" s="51">
        <f>IF(ISNA(VLOOKUP(СМИ!$B55,'15'!$A$2:$B$397,2,0))=TRUE,0,VLOOKUP(СМИ!$B55,'15'!$A$2:$B$397,2,0))</f>
        <v>0</v>
      </c>
      <c r="I55" s="31">
        <f t="shared" si="5"/>
        <v>85200000</v>
      </c>
      <c r="J55" s="32">
        <f t="shared" si="6"/>
        <v>1</v>
      </c>
      <c r="L55" s="36" t="str">
        <f t="shared" si="3"/>
        <v>Guatemala Press</v>
      </c>
    </row>
    <row r="56" spans="1:12">
      <c r="A56" s="26">
        <f t="shared" si="4"/>
        <v>1</v>
      </c>
      <c r="B56" s="33" t="s">
        <v>71</v>
      </c>
      <c r="C56" s="51">
        <f>IF(ISNA(VLOOKUP(СМИ!$B56,'10'!$A$2:$B$392,2,0))=TRUE,0,VLOOKUP(СМИ!$B56,'10'!$A$2:$B$392,2,0))</f>
        <v>0</v>
      </c>
      <c r="D56" s="51">
        <f>IF(ISNA(VLOOKUP(СМИ!$B56,'11'!$A$2:$B$397,2,0))=TRUE,0,VLOOKUP(СМИ!$B56,'11'!$A$2:$B$397,2,0))</f>
        <v>65800000</v>
      </c>
      <c r="E56" s="51">
        <f>IF(ISNA(VLOOKUP(СМИ!$B56,'12'!$A$2:$B$397,2,0))=TRUE,0,VLOOKUP(СМИ!$B56,'12'!$A$2:$B$397,2,0))</f>
        <v>118200000</v>
      </c>
      <c r="F56" s="51">
        <f>IF(ISNA(VLOOKUP(СМИ!$B56,'13'!$A$2:$B$397,2,0))=TRUE,0,VLOOKUP(СМИ!$B56,'13'!$A$2:$B$397,2,0))</f>
        <v>0</v>
      </c>
      <c r="G56" s="51">
        <f>IF(ISNA(VLOOKUP(СМИ!$B56,'14'!$A$2:$B$397,2,0))=TRUE,0,VLOOKUP(СМИ!$B56,'14'!$A$2:$B$397,2,0))</f>
        <v>0</v>
      </c>
      <c r="H56" s="51">
        <f>IF(ISNA(VLOOKUP(СМИ!$B56,'15'!$A$2:$B$397,2,0))=TRUE,0,VLOOKUP(СМИ!$B56,'15'!$A$2:$B$397,2,0))</f>
        <v>0</v>
      </c>
      <c r="I56" s="31">
        <f t="shared" si="5"/>
        <v>184000000</v>
      </c>
      <c r="J56" s="32">
        <f t="shared" si="6"/>
        <v>2</v>
      </c>
      <c r="L56" s="36" t="str">
        <f t="shared" si="3"/>
        <v>Guinea-Bissau Press</v>
      </c>
    </row>
    <row r="57" spans="1:12">
      <c r="A57" s="26">
        <f t="shared" si="4"/>
        <v>1</v>
      </c>
      <c r="B57" s="33" t="s">
        <v>131</v>
      </c>
      <c r="C57" s="51">
        <f>IF(ISNA(VLOOKUP(СМИ!$B57,'10'!$A$2:$B$392,2,0))=TRUE,0,VLOOKUP(СМИ!$B57,'10'!$A$2:$B$392,2,0))</f>
        <v>0</v>
      </c>
      <c r="D57" s="51">
        <f>IF(ISNA(VLOOKUP(СМИ!$B57,'11'!$A$2:$B$397,2,0))=TRUE,0,VLOOKUP(СМИ!$B57,'11'!$A$2:$B$397,2,0))</f>
        <v>0</v>
      </c>
      <c r="E57" s="51">
        <f>IF(ISNA(VLOOKUP(СМИ!$B57,'12'!$A$2:$B$397,2,0))=TRUE,0,VLOOKUP(СМИ!$B57,'12'!$A$2:$B$397,2,0))</f>
        <v>0</v>
      </c>
      <c r="F57" s="51">
        <f>IF(ISNA(VLOOKUP(СМИ!$B57,'13'!$A$2:$B$397,2,0))=TRUE,0,VLOOKUP(СМИ!$B57,'13'!$A$2:$B$397,2,0))</f>
        <v>5700000</v>
      </c>
      <c r="G57" s="51">
        <f>IF(ISNA(VLOOKUP(СМИ!$B57,'14'!$A$2:$B$397,2,0))=TRUE,0,VLOOKUP(СМИ!$B57,'14'!$A$2:$B$397,2,0))</f>
        <v>0</v>
      </c>
      <c r="H57" s="51">
        <f>IF(ISNA(VLOOKUP(СМИ!$B57,'15'!$A$2:$B$397,2,0))=TRUE,0,VLOOKUP(СМИ!$B57,'15'!$A$2:$B$397,2,0))</f>
        <v>0</v>
      </c>
      <c r="I57" s="31">
        <f t="shared" si="5"/>
        <v>5700000</v>
      </c>
      <c r="J57" s="32">
        <f t="shared" si="6"/>
        <v>1</v>
      </c>
      <c r="L57" s="36" t="str">
        <f t="shared" si="3"/>
        <v>Harimau Bintang</v>
      </c>
    </row>
    <row r="58" spans="1:12">
      <c r="A58" s="26">
        <f t="shared" si="4"/>
        <v>1</v>
      </c>
      <c r="B58" s="33" t="s">
        <v>111</v>
      </c>
      <c r="C58" s="51">
        <f>IF(ISNA(VLOOKUP(СМИ!$B58,'10'!$A$2:$B$392,2,0))=TRUE,0,VLOOKUP(СМИ!$B58,'10'!$A$2:$B$392,2,0))</f>
        <v>0</v>
      </c>
      <c r="D58" s="51">
        <f>IF(ISNA(VLOOKUP(СМИ!$B58,'11'!$A$2:$B$397,2,0))=TRUE,0,VLOOKUP(СМИ!$B58,'11'!$A$2:$B$397,2,0))</f>
        <v>0</v>
      </c>
      <c r="E58" s="51">
        <f>IF(ISNA(VLOOKUP(СМИ!$B58,'12'!$A$2:$B$397,2,0))=TRUE,0,VLOOKUP(СМИ!$B58,'12'!$A$2:$B$397,2,0))</f>
        <v>0</v>
      </c>
      <c r="F58" s="51">
        <f>IF(ISNA(VLOOKUP(СМИ!$B58,'13'!$A$2:$B$397,2,0))=TRUE,0,VLOOKUP(СМИ!$B58,'13'!$A$2:$B$397,2,0))</f>
        <v>95900000</v>
      </c>
      <c r="G58" s="51">
        <f>IF(ISNA(VLOOKUP(СМИ!$B58,'14'!$A$2:$B$397,2,0))=TRUE,0,VLOOKUP(СМИ!$B58,'14'!$A$2:$B$397,2,0))</f>
        <v>0</v>
      </c>
      <c r="H58" s="51">
        <f>IF(ISNA(VLOOKUP(СМИ!$B58,'15'!$A$2:$B$397,2,0))=TRUE,0,VLOOKUP(СМИ!$B58,'15'!$A$2:$B$397,2,0))</f>
        <v>0</v>
      </c>
      <c r="I58" s="31">
        <f t="shared" si="5"/>
        <v>95900000</v>
      </c>
      <c r="J58" s="32">
        <f t="shared" si="6"/>
        <v>1</v>
      </c>
      <c r="L58" s="36" t="str">
        <f t="shared" si="3"/>
        <v>Hong Kong News</v>
      </c>
    </row>
    <row r="59" spans="1:12">
      <c r="A59" s="26">
        <f t="shared" si="4"/>
        <v>1</v>
      </c>
      <c r="B59" s="33" t="s">
        <v>119</v>
      </c>
      <c r="C59" s="51">
        <f>IF(ISNA(VLOOKUP(СМИ!$B59,'10'!$A$2:$B$392,2,0))=TRUE,0,VLOOKUP(СМИ!$B59,'10'!$A$2:$B$392,2,0))</f>
        <v>0</v>
      </c>
      <c r="D59" s="51">
        <f>IF(ISNA(VLOOKUP(СМИ!$B59,'11'!$A$2:$B$397,2,0))=TRUE,0,VLOOKUP(СМИ!$B59,'11'!$A$2:$B$397,2,0))</f>
        <v>0</v>
      </c>
      <c r="E59" s="51">
        <f>IF(ISNA(VLOOKUP(СМИ!$B59,'12'!$A$2:$B$397,2,0))=TRUE,0,VLOOKUP(СМИ!$B59,'12'!$A$2:$B$397,2,0))</f>
        <v>0</v>
      </c>
      <c r="F59" s="51">
        <f>IF(ISNA(VLOOKUP(СМИ!$B59,'13'!$A$2:$B$397,2,0))=TRUE,0,VLOOKUP(СМИ!$B59,'13'!$A$2:$B$397,2,0))</f>
        <v>49100000</v>
      </c>
      <c r="G59" s="51">
        <f>IF(ISNA(VLOOKUP(СМИ!$B59,'14'!$A$2:$B$397,2,0))=TRUE,0,VLOOKUP(СМИ!$B59,'14'!$A$2:$B$397,2,0))</f>
        <v>0</v>
      </c>
      <c r="H59" s="51">
        <f>IF(ISNA(VLOOKUP(СМИ!$B59,'15'!$A$2:$B$397,2,0))=TRUE,0,VLOOKUP(СМИ!$B59,'15'!$A$2:$B$397,2,0))</f>
        <v>0</v>
      </c>
      <c r="I59" s="31">
        <f t="shared" si="5"/>
        <v>49100000</v>
      </c>
      <c r="J59" s="32">
        <f t="shared" si="6"/>
        <v>1</v>
      </c>
      <c r="L59" s="36" t="str">
        <f t="shared" si="3"/>
        <v>Journal Officiel de Guinee</v>
      </c>
    </row>
    <row r="60" spans="1:12">
      <c r="A60" s="26">
        <f t="shared" si="4"/>
        <v>1</v>
      </c>
      <c r="B60" s="30" t="s">
        <v>37</v>
      </c>
      <c r="C60" s="51">
        <f>IF(ISNA(VLOOKUP(СМИ!$B60,'10'!$A$2:$B$392,2,0))=TRUE,0,VLOOKUP(СМИ!$B60,'10'!$A$2:$B$392,2,0))</f>
        <v>2500000</v>
      </c>
      <c r="D60" s="51">
        <f>IF(ISNA(VLOOKUP(СМИ!$B60,'11'!$A$2:$B$397,2,0))=TRUE,0,VLOOKUP(СМИ!$B60,'11'!$A$2:$B$397,2,0))</f>
        <v>62300000</v>
      </c>
      <c r="E60" s="51">
        <f>IF(ISNA(VLOOKUP(СМИ!$B60,'12'!$A$2:$B$397,2,0))=TRUE,0,VLOOKUP(СМИ!$B60,'12'!$A$2:$B$397,2,0))</f>
        <v>44700000</v>
      </c>
      <c r="F60" s="51">
        <f>IF(ISNA(VLOOKUP(СМИ!$B60,'13'!$A$2:$B$397,2,0))=TRUE,0,VLOOKUP(СМИ!$B60,'13'!$A$2:$B$397,2,0))</f>
        <v>0</v>
      </c>
      <c r="G60" s="51">
        <f>IF(ISNA(VLOOKUP(СМИ!$B60,'14'!$A$2:$B$397,2,0))=TRUE,0,VLOOKUP(СМИ!$B60,'14'!$A$2:$B$397,2,0))</f>
        <v>0</v>
      </c>
      <c r="H60" s="51">
        <f>IF(ISNA(VLOOKUP(СМИ!$B60,'15'!$A$2:$B$397,2,0))=TRUE,0,VLOOKUP(СМИ!$B60,'15'!$A$2:$B$397,2,0))</f>
        <v>0</v>
      </c>
      <c r="I60" s="31">
        <f t="shared" si="5"/>
        <v>109500000</v>
      </c>
      <c r="J60" s="32">
        <f t="shared" si="6"/>
        <v>3</v>
      </c>
      <c r="L60" s="36" t="str">
        <f t="shared" ref="L60:L94" si="7">B60</f>
        <v>Journal officiel de Guinee - 2</v>
      </c>
    </row>
    <row r="61" spans="1:12">
      <c r="A61" s="26">
        <f t="shared" si="4"/>
        <v>1</v>
      </c>
      <c r="B61" s="34" t="s">
        <v>145</v>
      </c>
      <c r="C61" s="51">
        <f>IF(ISNA(VLOOKUP(СМИ!$B61,'10'!$A$2:$B$392,2,0))=TRUE,0,VLOOKUP(СМИ!$B61,'10'!$A$2:$B$392,2,0))</f>
        <v>0</v>
      </c>
      <c r="D61" s="51">
        <f>IF(ISNA(VLOOKUP(СМИ!$B61,'11'!$A$2:$B$397,2,0))=TRUE,0,VLOOKUP(СМИ!$B61,'11'!$A$2:$B$397,2,0))</f>
        <v>0</v>
      </c>
      <c r="E61" s="51">
        <f>IF(ISNA(VLOOKUP(СМИ!$B61,'12'!$A$2:$B$397,2,0))=TRUE,0,VLOOKUP(СМИ!$B61,'12'!$A$2:$B$397,2,0))</f>
        <v>0</v>
      </c>
      <c r="F61" s="51">
        <f>IF(ISNA(VLOOKUP(СМИ!$B61,'13'!$A$2:$B$397,2,0))=TRUE,0,VLOOKUP(СМИ!$B61,'13'!$A$2:$B$397,2,0))</f>
        <v>0</v>
      </c>
      <c r="G61" s="51">
        <f>IF(ISNA(VLOOKUP(СМИ!$B61,'14'!$A$2:$B$397,2,0))=TRUE,0,VLOOKUP(СМИ!$B61,'14'!$A$2:$B$397,2,0))</f>
        <v>36800000</v>
      </c>
      <c r="H61" s="51">
        <f>IF(ISNA(VLOOKUP(СМИ!$B61,'15'!$A$2:$B$397,2,0))=TRUE,0,VLOOKUP(СМИ!$B61,'15'!$A$2:$B$397,2,0))</f>
        <v>6000000</v>
      </c>
      <c r="I61" s="31">
        <f t="shared" si="5"/>
        <v>42800000</v>
      </c>
      <c r="J61" s="32">
        <f t="shared" si="6"/>
        <v>2</v>
      </c>
      <c r="L61" s="36" t="str">
        <f t="shared" si="7"/>
        <v>Just Do It</v>
      </c>
    </row>
    <row r="62" spans="1:12">
      <c r="A62" s="26">
        <f t="shared" si="4"/>
        <v>1</v>
      </c>
      <c r="B62" s="33" t="s">
        <v>93</v>
      </c>
      <c r="C62" s="51">
        <f>IF(ISNA(VLOOKUP(СМИ!$B62,'10'!$A$2:$B$392,2,0))=TRUE,0,VLOOKUP(СМИ!$B62,'10'!$A$2:$B$392,2,0))</f>
        <v>0</v>
      </c>
      <c r="D62" s="51">
        <f>IF(ISNA(VLOOKUP(СМИ!$B62,'11'!$A$2:$B$397,2,0))=TRUE,0,VLOOKUP(СМИ!$B62,'11'!$A$2:$B$397,2,0))</f>
        <v>0</v>
      </c>
      <c r="E62" s="51">
        <f>IF(ISNA(VLOOKUP(СМИ!$B62,'12'!$A$2:$B$397,2,0))=TRUE,0,VLOOKUP(СМИ!$B62,'12'!$A$2:$B$397,2,0))</f>
        <v>20300000</v>
      </c>
      <c r="F62" s="51">
        <f>IF(ISNA(VLOOKUP(СМИ!$B62,'13'!$A$2:$B$397,2,0))=TRUE,0,VLOOKUP(СМИ!$B62,'13'!$A$2:$B$397,2,0))</f>
        <v>0</v>
      </c>
      <c r="G62" s="51">
        <f>IF(ISNA(VLOOKUP(СМИ!$B62,'14'!$A$2:$B$397,2,0))=TRUE,0,VLOOKUP(СМИ!$B62,'14'!$A$2:$B$397,2,0))</f>
        <v>0</v>
      </c>
      <c r="H62" s="51">
        <f>IF(ISNA(VLOOKUP(СМИ!$B62,'15'!$A$2:$B$397,2,0))=TRUE,0,VLOOKUP(СМИ!$B62,'15'!$A$2:$B$397,2,0))</f>
        <v>0</v>
      </c>
      <c r="I62" s="31">
        <f t="shared" si="5"/>
        <v>20300000</v>
      </c>
      <c r="J62" s="32">
        <f t="shared" si="6"/>
        <v>1</v>
      </c>
      <c r="L62" s="36" t="str">
        <f t="shared" si="7"/>
        <v>Kinya Mateka</v>
      </c>
    </row>
    <row r="63" spans="1:12">
      <c r="A63" s="26">
        <f t="shared" si="4"/>
        <v>1</v>
      </c>
      <c r="B63" s="30" t="s">
        <v>41</v>
      </c>
      <c r="C63" s="51">
        <f>IF(ISNA(VLOOKUP(СМИ!$B63,'10'!$A$2:$B$392,2,0))=TRUE,0,VLOOKUP(СМИ!$B63,'10'!$A$2:$B$392,2,0))</f>
        <v>160800000</v>
      </c>
      <c r="D63" s="51">
        <f>IF(ISNA(VLOOKUP(СМИ!$B63,'11'!$A$2:$B$397,2,0))=TRUE,0,VLOOKUP(СМИ!$B63,'11'!$A$2:$B$397,2,0))</f>
        <v>255795200</v>
      </c>
      <c r="E63" s="51">
        <f>IF(ISNA(VLOOKUP(СМИ!$B63,'12'!$A$2:$B$397,2,0))=TRUE,0,VLOOKUP(СМИ!$B63,'12'!$A$2:$B$397,2,0))</f>
        <v>215600000</v>
      </c>
      <c r="F63" s="51">
        <f>IF(ISNA(VLOOKUP(СМИ!$B63,'13'!$A$2:$B$397,2,0))=TRUE,0,VLOOKUP(СМИ!$B63,'13'!$A$2:$B$397,2,0))</f>
        <v>0</v>
      </c>
      <c r="G63" s="51">
        <f>IF(ISNA(VLOOKUP(СМИ!$B63,'14'!$A$2:$B$397,2,0))=TRUE,0,VLOOKUP(СМИ!$B63,'14'!$A$2:$B$397,2,0))</f>
        <v>217500000</v>
      </c>
      <c r="H63" s="51">
        <f>IF(ISNA(VLOOKUP(СМИ!$B63,'15'!$A$2:$B$397,2,0))=TRUE,0,VLOOKUP(СМИ!$B63,'15'!$A$2:$B$397,2,0))</f>
        <v>0</v>
      </c>
      <c r="I63" s="31">
        <f t="shared" si="5"/>
        <v>849695200</v>
      </c>
      <c r="J63" s="32">
        <f t="shared" si="6"/>
        <v>4</v>
      </c>
      <c r="L63" s="36" t="str">
        <f t="shared" si="7"/>
        <v>L’Aube Nouvelle</v>
      </c>
    </row>
    <row r="64" spans="1:12">
      <c r="A64" s="26">
        <f t="shared" si="4"/>
        <v>1</v>
      </c>
      <c r="B64" s="30" t="s">
        <v>65</v>
      </c>
      <c r="C64" s="51">
        <f>IF(ISNA(VLOOKUP(СМИ!$B64,'10'!$A$2:$B$392,2,0))=TRUE,0,VLOOKUP(СМИ!$B64,'10'!$A$2:$B$392,2,0))</f>
        <v>335100000</v>
      </c>
      <c r="D64" s="51">
        <f>IF(ISNA(VLOOKUP(СМИ!$B64,'11'!$A$2:$B$397,2,0))=TRUE,0,VLOOKUP(СМИ!$B64,'11'!$A$2:$B$397,2,0))</f>
        <v>0</v>
      </c>
      <c r="E64" s="51">
        <f>IF(ISNA(VLOOKUP(СМИ!$B64,'12'!$A$2:$B$397,2,0))=TRUE,0,VLOOKUP(СМИ!$B64,'12'!$A$2:$B$397,2,0))</f>
        <v>268700000</v>
      </c>
      <c r="F64" s="51">
        <f>IF(ISNA(VLOOKUP(СМИ!$B64,'13'!$A$2:$B$397,2,0))=TRUE,0,VLOOKUP(СМИ!$B64,'13'!$A$2:$B$397,2,0))</f>
        <v>274300000</v>
      </c>
      <c r="G64" s="51">
        <f>IF(ISNA(VLOOKUP(СМИ!$B64,'14'!$A$2:$B$397,2,0))=TRUE,0,VLOOKUP(СМИ!$B64,'14'!$A$2:$B$397,2,0))</f>
        <v>353200000</v>
      </c>
      <c r="H64" s="51">
        <f>IF(ISNA(VLOOKUP(СМИ!$B64,'15'!$A$2:$B$397,2,0))=TRUE,0,VLOOKUP(СМИ!$B64,'15'!$A$2:$B$397,2,0))</f>
        <v>290700000</v>
      </c>
      <c r="I64" s="31">
        <f t="shared" ref="I64:I90" si="8">SUM(C64:H64)</f>
        <v>1522000000</v>
      </c>
      <c r="J64" s="32">
        <f t="shared" ref="J64:J90" si="9">COUNTIFS(C64:H64,"&gt;0")</f>
        <v>5</v>
      </c>
      <c r="L64" s="36" t="str">
        <f t="shared" si="7"/>
        <v>La Gazzetta dello Sport</v>
      </c>
    </row>
    <row r="65" spans="1:12">
      <c r="A65" s="26">
        <f t="shared" si="4"/>
        <v>1</v>
      </c>
      <c r="B65" s="30" t="s">
        <v>12</v>
      </c>
      <c r="C65" s="51">
        <f>IF(ISNA(VLOOKUP(СМИ!$B65,'10'!$A$2:$B$392,2,0))=TRUE,0,VLOOKUP(СМИ!$B65,'10'!$A$2:$B$392,2,0))</f>
        <v>30425000</v>
      </c>
      <c r="D65" s="51">
        <f>IF(ISNA(VLOOKUP(СМИ!$B65,'11'!$A$2:$B$397,2,0))=TRUE,0,VLOOKUP(СМИ!$B65,'11'!$A$2:$B$397,2,0))</f>
        <v>0</v>
      </c>
      <c r="E65" s="51">
        <f>IF(ISNA(VLOOKUP(СМИ!$B65,'12'!$A$2:$B$397,2,0))=TRUE,0,VLOOKUP(СМИ!$B65,'12'!$A$2:$B$397,2,0))</f>
        <v>0</v>
      </c>
      <c r="F65" s="51">
        <f>IF(ISNA(VLOOKUP(СМИ!$B65,'13'!$A$2:$B$397,2,0))=TRUE,0,VLOOKUP(СМИ!$B65,'13'!$A$2:$B$397,2,0))</f>
        <v>0</v>
      </c>
      <c r="G65" s="51">
        <f>IF(ISNA(VLOOKUP(СМИ!$B65,'14'!$A$2:$B$397,2,0))=TRUE,0,VLOOKUP(СМИ!$B65,'14'!$A$2:$B$397,2,0))</f>
        <v>0</v>
      </c>
      <c r="H65" s="51">
        <f>IF(ISNA(VLOOKUP(СМИ!$B65,'15'!$A$2:$B$397,2,0))=TRUE,0,VLOOKUP(СМИ!$B65,'15'!$A$2:$B$397,2,0))</f>
        <v>0</v>
      </c>
      <c r="I65" s="31">
        <f t="shared" si="8"/>
        <v>30425000</v>
      </c>
      <c r="J65" s="32">
        <f t="shared" si="9"/>
        <v>1</v>
      </c>
      <c r="L65" s="36" t="str">
        <f t="shared" si="7"/>
        <v>La vie de football du Cameroun</v>
      </c>
    </row>
    <row r="66" spans="1:12">
      <c r="A66" s="26">
        <f t="shared" si="4"/>
        <v>1</v>
      </c>
      <c r="B66" s="34" t="s">
        <v>146</v>
      </c>
      <c r="C66" s="51">
        <f>IF(ISNA(VLOOKUP(СМИ!$B66,'10'!$A$2:$B$392,2,0))=TRUE,0,VLOOKUP(СМИ!$B66,'10'!$A$2:$B$392,2,0))</f>
        <v>0</v>
      </c>
      <c r="D66" s="51">
        <f>IF(ISNA(VLOOKUP(СМИ!$B66,'11'!$A$2:$B$397,2,0))=TRUE,0,VLOOKUP(СМИ!$B66,'11'!$A$2:$B$397,2,0))</f>
        <v>0</v>
      </c>
      <c r="E66" s="51">
        <f>IF(ISNA(VLOOKUP(СМИ!$B66,'12'!$A$2:$B$397,2,0))=TRUE,0,VLOOKUP(СМИ!$B66,'12'!$A$2:$B$397,2,0))</f>
        <v>0</v>
      </c>
      <c r="F66" s="51">
        <f>IF(ISNA(VLOOKUP(СМИ!$B66,'13'!$A$2:$B$397,2,0))=TRUE,0,VLOOKUP(СМИ!$B66,'13'!$A$2:$B$397,2,0))</f>
        <v>0</v>
      </c>
      <c r="G66" s="51">
        <f>IF(ISNA(VLOOKUP(СМИ!$B66,'14'!$A$2:$B$397,2,0))=TRUE,0,VLOOKUP(СМИ!$B66,'14'!$A$2:$B$397,2,0))</f>
        <v>12600000</v>
      </c>
      <c r="H66" s="51">
        <f>IF(ISNA(VLOOKUP(СМИ!$B66,'15'!$A$2:$B$397,2,0))=TRUE,0,VLOOKUP(СМИ!$B66,'15'!$A$2:$B$397,2,0))</f>
        <v>0</v>
      </c>
      <c r="I66" s="31">
        <f t="shared" si="8"/>
        <v>12600000</v>
      </c>
      <c r="J66" s="32">
        <f t="shared" si="9"/>
        <v>1</v>
      </c>
      <c r="L66" s="36" t="str">
        <f t="shared" si="7"/>
        <v>LAC Journal</v>
      </c>
    </row>
    <row r="67" spans="1:12">
      <c r="A67" s="26">
        <f t="shared" ref="A67:A98" si="10">COUNTIFS(B$3:B$384,B67)</f>
        <v>1</v>
      </c>
      <c r="B67" s="33" t="s">
        <v>76</v>
      </c>
      <c r="C67" s="51">
        <f>IF(ISNA(VLOOKUP(СМИ!$B67,'10'!$A$2:$B$392,2,0))=TRUE,0,VLOOKUP(СМИ!$B67,'10'!$A$2:$B$392,2,0))</f>
        <v>0</v>
      </c>
      <c r="D67" s="51">
        <f>IF(ISNA(VLOOKUP(СМИ!$B67,'11'!$A$2:$B$397,2,0))=TRUE,0,VLOOKUP(СМИ!$B67,'11'!$A$2:$B$397,2,0))</f>
        <v>68320000</v>
      </c>
      <c r="E67" s="51">
        <f>IF(ISNA(VLOOKUP(СМИ!$B67,'12'!$A$2:$B$397,2,0))=TRUE,0,VLOOKUP(СМИ!$B67,'12'!$A$2:$B$397,2,0))</f>
        <v>89000000</v>
      </c>
      <c r="F67" s="51">
        <f>IF(ISNA(VLOOKUP(СМИ!$B67,'13'!$A$2:$B$397,2,0))=TRUE,0,VLOOKUP(СМИ!$B67,'13'!$A$2:$B$397,2,0))</f>
        <v>89800000</v>
      </c>
      <c r="G67" s="51">
        <f>IF(ISNA(VLOOKUP(СМИ!$B67,'14'!$A$2:$B$397,2,0))=TRUE,0,VLOOKUP(СМИ!$B67,'14'!$A$2:$B$397,2,0))</f>
        <v>119900000</v>
      </c>
      <c r="H67" s="51">
        <f>IF(ISNA(VLOOKUP(СМИ!$B67,'15'!$A$2:$B$397,2,0))=TRUE,0,VLOOKUP(СМИ!$B67,'15'!$A$2:$B$397,2,0))</f>
        <v>114800000</v>
      </c>
      <c r="I67" s="31">
        <f t="shared" si="8"/>
        <v>481820000</v>
      </c>
      <c r="J67" s="32">
        <f t="shared" si="9"/>
        <v>5</v>
      </c>
      <c r="L67" s="36" t="str">
        <f t="shared" si="7"/>
        <v>Laos Football</v>
      </c>
    </row>
    <row r="68" spans="1:12">
      <c r="A68" s="26">
        <f t="shared" si="10"/>
        <v>1</v>
      </c>
      <c r="B68" s="33" t="s">
        <v>132</v>
      </c>
      <c r="C68" s="51">
        <f>IF(ISNA(VLOOKUP(СМИ!$B68,'10'!$A$2:$B$392,2,0))=TRUE,0,VLOOKUP(СМИ!$B68,'10'!$A$2:$B$392,2,0))</f>
        <v>0</v>
      </c>
      <c r="D68" s="51">
        <f>IF(ISNA(VLOOKUP(СМИ!$B68,'11'!$A$2:$B$397,2,0))=TRUE,0,VLOOKUP(СМИ!$B68,'11'!$A$2:$B$397,2,0))</f>
        <v>0</v>
      </c>
      <c r="E68" s="51">
        <f>IF(ISNA(VLOOKUP(СМИ!$B68,'12'!$A$2:$B$397,2,0))=TRUE,0,VLOOKUP(СМИ!$B68,'12'!$A$2:$B$397,2,0))</f>
        <v>0</v>
      </c>
      <c r="F68" s="51">
        <f>IF(ISNA(VLOOKUP(СМИ!$B68,'13'!$A$2:$B$397,2,0))=TRUE,0,VLOOKUP(СМИ!$B68,'13'!$A$2:$B$397,2,0))</f>
        <v>5200000</v>
      </c>
      <c r="G68" s="51">
        <f>IF(ISNA(VLOOKUP(СМИ!$B68,'14'!$A$2:$B$397,2,0))=TRUE,0,VLOOKUP(СМИ!$B68,'14'!$A$2:$B$397,2,0))</f>
        <v>0</v>
      </c>
      <c r="H68" s="51">
        <f>IF(ISNA(VLOOKUP(СМИ!$B68,'15'!$A$2:$B$397,2,0))=TRUE,0,VLOOKUP(СМИ!$B68,'15'!$A$2:$B$397,2,0))</f>
        <v>0</v>
      </c>
      <c r="I68" s="31">
        <f t="shared" si="8"/>
        <v>5200000</v>
      </c>
      <c r="J68" s="32">
        <f t="shared" si="9"/>
        <v>1</v>
      </c>
      <c r="L68" s="36" t="str">
        <f t="shared" si="7"/>
        <v>L'Aube Nouvelle</v>
      </c>
    </row>
    <row r="69" spans="1:12">
      <c r="A69" s="26">
        <f t="shared" si="10"/>
        <v>1</v>
      </c>
      <c r="B69" s="33" t="s">
        <v>108</v>
      </c>
      <c r="C69" s="51">
        <f>IF(ISNA(VLOOKUP(СМИ!$B69,'10'!$A$2:$B$392,2,0))=TRUE,0,VLOOKUP(СМИ!$B69,'10'!$A$2:$B$392,2,0))</f>
        <v>318200000</v>
      </c>
      <c r="D69" s="51">
        <f>IF(ISNA(VLOOKUP(СМИ!$B69,'11'!$A$2:$B$397,2,0))=TRUE,0,VLOOKUP(СМИ!$B69,'11'!$A$2:$B$397,2,0))</f>
        <v>120512512</v>
      </c>
      <c r="E69" s="51">
        <f>IF(ISNA(VLOOKUP(СМИ!$B69,'12'!$A$2:$B$397,2,0))=TRUE,0,VLOOKUP(СМИ!$B69,'12'!$A$2:$B$397,2,0))</f>
        <v>147500000</v>
      </c>
      <c r="F69" s="51">
        <f>IF(ISNA(VLOOKUP(СМИ!$B69,'13'!$A$2:$B$397,2,0))=TRUE,0,VLOOKUP(СМИ!$B69,'13'!$A$2:$B$397,2,0))</f>
        <v>126000000</v>
      </c>
      <c r="G69" s="51">
        <f>IF(ISNA(VLOOKUP(СМИ!$B69,'14'!$A$2:$B$397,2,0))=TRUE,0,VLOOKUP(СМИ!$B69,'14'!$A$2:$B$397,2,0))</f>
        <v>0</v>
      </c>
      <c r="H69" s="51">
        <f>IF(ISNA(VLOOKUP(СМИ!$B69,'15'!$A$2:$B$397,2,0))=TRUE,0,VLOOKUP(СМИ!$B69,'15'!$A$2:$B$397,2,0))</f>
        <v>0</v>
      </c>
      <c r="I69" s="31">
        <f t="shared" si="8"/>
        <v>712212512</v>
      </c>
      <c r="J69" s="32">
        <f t="shared" si="9"/>
        <v>4</v>
      </c>
      <c r="L69" s="36" t="str">
        <f t="shared" si="7"/>
        <v>Le Samoa Football</v>
      </c>
    </row>
    <row r="70" spans="1:12">
      <c r="A70" s="26">
        <f t="shared" si="10"/>
        <v>1</v>
      </c>
      <c r="B70" s="30" t="s">
        <v>45</v>
      </c>
      <c r="C70" s="51">
        <f>IF(ISNA(VLOOKUP(СМИ!$B70,'10'!$A$2:$B$392,2,0))=TRUE,0,VLOOKUP(СМИ!$B70,'10'!$A$2:$B$392,2,0))</f>
        <v>108700000</v>
      </c>
      <c r="D70" s="51">
        <f>IF(ISNA(VLOOKUP(СМИ!$B70,'11'!$A$2:$B$397,2,0))=TRUE,0,VLOOKUP(СМИ!$B70,'11'!$A$2:$B$397,2,0))</f>
        <v>0</v>
      </c>
      <c r="E70" s="51">
        <f>IF(ISNA(VLOOKUP(СМИ!$B70,'12'!$A$2:$B$397,2,0))=TRUE,0,VLOOKUP(СМИ!$B70,'12'!$A$2:$B$397,2,0))</f>
        <v>0</v>
      </c>
      <c r="F70" s="51">
        <f>IF(ISNA(VLOOKUP(СМИ!$B70,'13'!$A$2:$B$397,2,0))=TRUE,0,VLOOKUP(СМИ!$B70,'13'!$A$2:$B$397,2,0))</f>
        <v>0</v>
      </c>
      <c r="G70" s="51">
        <f>IF(ISNA(VLOOKUP(СМИ!$B70,'14'!$A$2:$B$397,2,0))=TRUE,0,VLOOKUP(СМИ!$B70,'14'!$A$2:$B$397,2,0))</f>
        <v>0</v>
      </c>
      <c r="H70" s="51">
        <f>IF(ISNA(VLOOKUP(СМИ!$B70,'15'!$A$2:$B$397,2,0))=TRUE,0,VLOOKUP(СМИ!$B70,'15'!$A$2:$B$397,2,0))</f>
        <v>0</v>
      </c>
      <c r="I70" s="31">
        <f t="shared" si="8"/>
        <v>108700000</v>
      </c>
      <c r="J70" s="32">
        <f t="shared" si="9"/>
        <v>1</v>
      </c>
      <c r="L70" s="36" t="str">
        <f t="shared" si="7"/>
        <v>Le temps du football</v>
      </c>
    </row>
    <row r="71" spans="1:12">
      <c r="A71" s="26">
        <f t="shared" si="10"/>
        <v>1</v>
      </c>
      <c r="B71" s="30" t="s">
        <v>57</v>
      </c>
      <c r="C71" s="51">
        <f>IF(ISNA(VLOOKUP(СМИ!$B71,'10'!$A$2:$B$392,2,0))=TRUE,0,VLOOKUP(СМИ!$B71,'10'!$A$2:$B$392,2,0))</f>
        <v>86100000</v>
      </c>
      <c r="D71" s="51">
        <f>IF(ISNA(VLOOKUP(СМИ!$B71,'11'!$A$2:$B$397,2,0))=TRUE,0,VLOOKUP(СМИ!$B71,'11'!$A$2:$B$397,2,0))</f>
        <v>0</v>
      </c>
      <c r="E71" s="51">
        <f>IF(ISNA(VLOOKUP(СМИ!$B71,'12'!$A$2:$B$397,2,0))=TRUE,0,VLOOKUP(СМИ!$B71,'12'!$A$2:$B$397,2,0))</f>
        <v>0</v>
      </c>
      <c r="F71" s="51">
        <f>IF(ISNA(VLOOKUP(СМИ!$B71,'13'!$A$2:$B$397,2,0))=TRUE,0,VLOOKUP(СМИ!$B71,'13'!$A$2:$B$397,2,0))</f>
        <v>0</v>
      </c>
      <c r="G71" s="51">
        <f>IF(ISNA(VLOOKUP(СМИ!$B71,'14'!$A$2:$B$397,2,0))=TRUE,0,VLOOKUP(СМИ!$B71,'14'!$A$2:$B$397,2,0))</f>
        <v>0</v>
      </c>
      <c r="H71" s="51">
        <f>IF(ISNA(VLOOKUP(СМИ!$B71,'15'!$A$2:$B$397,2,0))=TRUE,0,VLOOKUP(СМИ!$B71,'15'!$A$2:$B$397,2,0))</f>
        <v>0</v>
      </c>
      <c r="I71" s="31">
        <f t="shared" si="8"/>
        <v>86100000</v>
      </c>
      <c r="J71" s="32">
        <f t="shared" si="9"/>
        <v>1</v>
      </c>
      <c r="L71" s="36" t="str">
        <f t="shared" si="7"/>
        <v>L'Express de Madagascar</v>
      </c>
    </row>
    <row r="72" spans="1:12">
      <c r="A72" s="26">
        <f t="shared" si="10"/>
        <v>1</v>
      </c>
      <c r="B72" s="34" t="s">
        <v>148</v>
      </c>
      <c r="C72" s="51">
        <f>IF(ISNA(VLOOKUP(СМИ!$B72,'10'!$A$2:$B$392,2,0))=TRUE,0,VLOOKUP(СМИ!$B72,'10'!$A$2:$B$392,2,0))</f>
        <v>0</v>
      </c>
      <c r="D72" s="51">
        <f>IF(ISNA(VLOOKUP(СМИ!$B72,'11'!$A$2:$B$397,2,0))=TRUE,0,VLOOKUP(СМИ!$B72,'11'!$A$2:$B$397,2,0))</f>
        <v>0</v>
      </c>
      <c r="E72" s="51">
        <f>IF(ISNA(VLOOKUP(СМИ!$B72,'12'!$A$2:$B$397,2,0))=TRUE,0,VLOOKUP(СМИ!$B72,'12'!$A$2:$B$397,2,0))</f>
        <v>0</v>
      </c>
      <c r="F72" s="51">
        <f>IF(ISNA(VLOOKUP(СМИ!$B72,'13'!$A$2:$B$397,2,0))=TRUE,0,VLOOKUP(СМИ!$B72,'13'!$A$2:$B$397,2,0))</f>
        <v>0</v>
      </c>
      <c r="G72" s="51">
        <f>IF(ISNA(VLOOKUP(СМИ!$B72,'14'!$A$2:$B$397,2,0))=TRUE,0,VLOOKUP(СМИ!$B72,'14'!$A$2:$B$397,2,0))</f>
        <v>179900000</v>
      </c>
      <c r="H72" s="51">
        <f>IF(ISNA(VLOOKUP(СМИ!$B72,'15'!$A$2:$B$397,2,0))=TRUE,0,VLOOKUP(СМИ!$B72,'15'!$A$2:$B$397,2,0))</f>
        <v>0</v>
      </c>
      <c r="I72" s="31">
        <f t="shared" si="8"/>
        <v>179900000</v>
      </c>
      <c r="J72" s="32">
        <f t="shared" si="9"/>
        <v>1</v>
      </c>
      <c r="L72" s="36" t="str">
        <f t="shared" si="7"/>
        <v>Lovitura libera</v>
      </c>
    </row>
    <row r="73" spans="1:12">
      <c r="A73" s="26">
        <f t="shared" si="10"/>
        <v>1</v>
      </c>
      <c r="B73" s="30" t="s">
        <v>20</v>
      </c>
      <c r="C73" s="51">
        <f>IF(ISNA(VLOOKUP(СМИ!$B73,'10'!$A$2:$B$392,2,0))=TRUE,0,VLOOKUP(СМИ!$B73,'10'!$A$2:$B$392,2,0))</f>
        <v>422600000</v>
      </c>
      <c r="D73" s="51">
        <f>IF(ISNA(VLOOKUP(СМИ!$B73,'11'!$A$2:$B$397,2,0))=TRUE,0,VLOOKUP(СМИ!$B73,'11'!$A$2:$B$397,2,0))</f>
        <v>103127584</v>
      </c>
      <c r="E73" s="51">
        <f>IF(ISNA(VLOOKUP(СМИ!$B73,'12'!$A$2:$B$397,2,0))=TRUE,0,VLOOKUP(СМИ!$B73,'12'!$A$2:$B$397,2,0))</f>
        <v>0</v>
      </c>
      <c r="F73" s="51">
        <f>IF(ISNA(VLOOKUP(СМИ!$B73,'13'!$A$2:$B$397,2,0))=TRUE,0,VLOOKUP(СМИ!$B73,'13'!$A$2:$B$397,2,0))</f>
        <v>190200000</v>
      </c>
      <c r="G73" s="51">
        <f>IF(ISNA(VLOOKUP(СМИ!$B73,'14'!$A$2:$B$397,2,0))=TRUE,0,VLOOKUP(СМИ!$B73,'14'!$A$2:$B$397,2,0))</f>
        <v>0</v>
      </c>
      <c r="H73" s="51">
        <f>IF(ISNA(VLOOKUP(СМИ!$B73,'15'!$A$2:$B$397,2,0))=TRUE,0,VLOOKUP(СМИ!$B73,'15'!$A$2:$B$397,2,0))</f>
        <v>0</v>
      </c>
      <c r="I73" s="31">
        <f t="shared" si="8"/>
        <v>715927584</v>
      </c>
      <c r="J73" s="32">
        <f t="shared" si="9"/>
        <v>3</v>
      </c>
      <c r="L73" s="36" t="str">
        <f t="shared" si="7"/>
        <v>Lux Live</v>
      </c>
    </row>
    <row r="74" spans="1:12">
      <c r="A74" s="26">
        <f t="shared" si="10"/>
        <v>1</v>
      </c>
      <c r="B74" s="33" t="s">
        <v>187</v>
      </c>
      <c r="C74" s="51">
        <f>IF(ISNA(VLOOKUP(СМИ!$B74,'10'!$A$2:$B$392,2,0))=TRUE,0,VLOOKUP(СМИ!$B74,'10'!$A$2:$B$392,2,0))</f>
        <v>0</v>
      </c>
      <c r="D74" s="51">
        <f>IF(ISNA(VLOOKUP(СМИ!$B74,'11'!$A$2:$B$397,2,0))=TRUE,0,VLOOKUP(СМИ!$B74,'11'!$A$2:$B$397,2,0))</f>
        <v>70000000</v>
      </c>
      <c r="E74" s="51">
        <f>IF(ISNA(VLOOKUP(СМИ!$B74,'12'!$A$2:$B$397,2,0))=TRUE,0,VLOOKUP(СМИ!$B74,'12'!$A$2:$B$397,2,0))</f>
        <v>0</v>
      </c>
      <c r="F74" s="51">
        <f>IF(ISNA(VLOOKUP(СМИ!$B74,'13'!$A$2:$B$397,2,0))=TRUE,0,VLOOKUP(СМИ!$B74,'13'!$A$2:$B$397,2,0))</f>
        <v>0</v>
      </c>
      <c r="G74" s="51">
        <f>IF(ISNA(VLOOKUP(СМИ!$B74,'14'!$A$2:$B$397,2,0))=TRUE,0,VLOOKUP(СМИ!$B74,'14'!$A$2:$B$397,2,0))</f>
        <v>0</v>
      </c>
      <c r="H74" s="51">
        <f>IF(ISNA(VLOOKUP(СМИ!$B74,'15'!$A$2:$B$397,2,0))=TRUE,0,VLOOKUP(СМИ!$B74,'15'!$A$2:$B$397,2,0))</f>
        <v>0</v>
      </c>
      <c r="I74" s="31">
        <f t="shared" si="8"/>
        <v>70000000</v>
      </c>
      <c r="J74" s="32">
        <f t="shared" si="9"/>
        <v>1</v>
      </c>
      <c r="L74" s="36" t="str">
        <f t="shared" si="7"/>
        <v>LUX MIX</v>
      </c>
    </row>
    <row r="75" spans="1:12">
      <c r="A75" s="26">
        <f t="shared" si="10"/>
        <v>1</v>
      </c>
      <c r="B75" s="33" t="s">
        <v>75</v>
      </c>
      <c r="C75" s="51">
        <f>IF(ISNA(VLOOKUP(СМИ!$B75,'10'!$A$2:$B$392,2,0))=TRUE,0,VLOOKUP(СМИ!$B75,'10'!$A$2:$B$392,2,0))</f>
        <v>0</v>
      </c>
      <c r="D75" s="51">
        <f>IF(ISNA(VLOOKUP(СМИ!$B75,'11'!$A$2:$B$397,2,0))=TRUE,0,VLOOKUP(СМИ!$B75,'11'!$A$2:$B$397,2,0))</f>
        <v>0</v>
      </c>
      <c r="E75" s="51">
        <f>IF(ISNA(VLOOKUP(СМИ!$B75,'12'!$A$2:$B$397,2,0))=TRUE,0,VLOOKUP(СМИ!$B75,'12'!$A$2:$B$397,2,0))</f>
        <v>97000000</v>
      </c>
      <c r="F75" s="51">
        <f>IF(ISNA(VLOOKUP(СМИ!$B75,'13'!$A$2:$B$397,2,0))=TRUE,0,VLOOKUP(СМИ!$B75,'13'!$A$2:$B$397,2,0))</f>
        <v>0</v>
      </c>
      <c r="G75" s="51">
        <f>IF(ISNA(VLOOKUP(СМИ!$B75,'14'!$A$2:$B$397,2,0))=TRUE,0,VLOOKUP(СМИ!$B75,'14'!$A$2:$B$397,2,0))</f>
        <v>0</v>
      </c>
      <c r="H75" s="51">
        <f>IF(ISNA(VLOOKUP(СМИ!$B75,'15'!$A$2:$B$397,2,0))=TRUE,0,VLOOKUP(СМИ!$B75,'15'!$A$2:$B$397,2,0))</f>
        <v>0</v>
      </c>
      <c r="I75" s="31">
        <f t="shared" si="8"/>
        <v>97000000</v>
      </c>
      <c r="J75" s="32">
        <f t="shared" si="9"/>
        <v>1</v>
      </c>
      <c r="L75" s="36" t="str">
        <f t="shared" si="7"/>
        <v>Mozambola Zine</v>
      </c>
    </row>
    <row r="76" spans="1:12">
      <c r="A76" s="26">
        <f t="shared" si="10"/>
        <v>1</v>
      </c>
      <c r="B76" s="35" t="s">
        <v>161</v>
      </c>
      <c r="C76" s="51">
        <f>IF(ISNA(VLOOKUP(СМИ!$B76,'10'!$A$2:$B$392,2,0))=TRUE,0,VLOOKUP(СМИ!$B76,'10'!$A$2:$B$392,2,0))</f>
        <v>0</v>
      </c>
      <c r="D76" s="51">
        <f>IF(ISNA(VLOOKUP(СМИ!$B76,'11'!$A$2:$B$397,2,0))=TRUE,0,VLOOKUP(СМИ!$B76,'11'!$A$2:$B$397,2,0))</f>
        <v>0</v>
      </c>
      <c r="E76" s="51">
        <f>IF(ISNA(VLOOKUP(СМИ!$B76,'12'!$A$2:$B$397,2,0))=TRUE,0,VLOOKUP(СМИ!$B76,'12'!$A$2:$B$397,2,0))</f>
        <v>0</v>
      </c>
      <c r="F76" s="51">
        <f>IF(ISNA(VLOOKUP(СМИ!$B76,'13'!$A$2:$B$397,2,0))=TRUE,0,VLOOKUP(СМИ!$B76,'13'!$A$2:$B$397,2,0))</f>
        <v>0</v>
      </c>
      <c r="G76" s="51">
        <f>IF(ISNA(VLOOKUP(СМИ!$B76,'14'!$A$2:$B$397,2,0))=TRUE,0,VLOOKUP(СМИ!$B76,'14'!$A$2:$B$397,2,0))</f>
        <v>0</v>
      </c>
      <c r="H76" s="51">
        <f>IF(ISNA(VLOOKUP(СМИ!$B76,'15'!$A$2:$B$397,2,0))=TRUE,0,VLOOKUP(СМИ!$B76,'15'!$A$2:$B$397,2,0))</f>
        <v>221300000</v>
      </c>
      <c r="I76" s="31">
        <f t="shared" si="8"/>
        <v>221300000</v>
      </c>
      <c r="J76" s="32">
        <f t="shared" si="9"/>
        <v>1</v>
      </c>
      <c r="L76" s="36" t="str">
        <f t="shared" si="7"/>
        <v>Nacional d'Andorra Periódico</v>
      </c>
    </row>
    <row r="77" spans="1:12">
      <c r="A77" s="26">
        <f t="shared" si="10"/>
        <v>1</v>
      </c>
      <c r="B77" s="33" t="s">
        <v>88</v>
      </c>
      <c r="C77" s="51">
        <f>IF(ISNA(VLOOKUP(СМИ!$B77,'10'!$A$2:$B$392,2,0))=TRUE,0,VLOOKUP(СМИ!$B77,'10'!$A$2:$B$392,2,0))</f>
        <v>0</v>
      </c>
      <c r="D77" s="51">
        <f>IF(ISNA(VLOOKUP(СМИ!$B77,'11'!$A$2:$B$397,2,0))=TRUE,0,VLOOKUP(СМИ!$B77,'11'!$A$2:$B$397,2,0))</f>
        <v>0</v>
      </c>
      <c r="E77" s="51">
        <f>IF(ISNA(VLOOKUP(СМИ!$B77,'12'!$A$2:$B$397,2,0))=TRUE,0,VLOOKUP(СМИ!$B77,'12'!$A$2:$B$397,2,0))</f>
        <v>34400000</v>
      </c>
      <c r="F77" s="51">
        <f>IF(ISNA(VLOOKUP(СМИ!$B77,'13'!$A$2:$B$397,2,0))=TRUE,0,VLOOKUP(СМИ!$B77,'13'!$A$2:$B$397,2,0))</f>
        <v>0</v>
      </c>
      <c r="G77" s="51">
        <f>IF(ISNA(VLOOKUP(СМИ!$B77,'14'!$A$2:$B$397,2,0))=TRUE,0,VLOOKUP(СМИ!$B77,'14'!$A$2:$B$397,2,0))</f>
        <v>0</v>
      </c>
      <c r="H77" s="51">
        <f>IF(ISNA(VLOOKUP(СМИ!$B77,'15'!$A$2:$B$397,2,0))=TRUE,0,VLOOKUP(СМИ!$B77,'15'!$A$2:$B$397,2,0))</f>
        <v>0</v>
      </c>
      <c r="I77" s="31">
        <f t="shared" si="8"/>
        <v>34400000</v>
      </c>
      <c r="J77" s="32">
        <f t="shared" si="9"/>
        <v>1</v>
      </c>
      <c r="L77" s="36" t="str">
        <f t="shared" si="7"/>
        <v>National team</v>
      </c>
    </row>
    <row r="78" spans="1:12">
      <c r="A78" s="26">
        <f t="shared" si="10"/>
        <v>1</v>
      </c>
      <c r="B78" s="33" t="s">
        <v>102</v>
      </c>
      <c r="C78" s="51">
        <f>IF(ISNA(VLOOKUP(СМИ!$B78,'10'!$A$2:$B$392,2,0))=TRUE,0,VLOOKUP(СМИ!$B78,'10'!$A$2:$B$392,2,0))</f>
        <v>0</v>
      </c>
      <c r="D78" s="51">
        <f>IF(ISNA(VLOOKUP(СМИ!$B78,'11'!$A$2:$B$397,2,0))=TRUE,0,VLOOKUP(СМИ!$B78,'11'!$A$2:$B$397,2,0))</f>
        <v>0</v>
      </c>
      <c r="E78" s="51">
        <f>IF(ISNA(VLOOKUP(СМИ!$B78,'12'!$A$2:$B$397,2,0))=TRUE,0,VLOOKUP(СМИ!$B78,'12'!$A$2:$B$397,2,0))</f>
        <v>5700000</v>
      </c>
      <c r="F78" s="51">
        <f>IF(ISNA(VLOOKUP(СМИ!$B78,'13'!$A$2:$B$397,2,0))=TRUE,0,VLOOKUP(СМИ!$B78,'13'!$A$2:$B$397,2,0))</f>
        <v>0</v>
      </c>
      <c r="G78" s="51">
        <f>IF(ISNA(VLOOKUP(СМИ!$B78,'14'!$A$2:$B$397,2,0))=TRUE,0,VLOOKUP(СМИ!$B78,'14'!$A$2:$B$397,2,0))</f>
        <v>0</v>
      </c>
      <c r="H78" s="51">
        <f>IF(ISNA(VLOOKUP(СМИ!$B78,'15'!$A$2:$B$397,2,0))=TRUE,0,VLOOKUP(СМИ!$B78,'15'!$A$2:$B$397,2,0))</f>
        <v>0</v>
      </c>
      <c r="I78" s="31">
        <f t="shared" si="8"/>
        <v>5700000</v>
      </c>
      <c r="J78" s="32">
        <f t="shared" si="9"/>
        <v>1</v>
      </c>
      <c r="L78" s="36" t="str">
        <f t="shared" si="7"/>
        <v>Nepali Booter</v>
      </c>
    </row>
    <row r="79" spans="1:12">
      <c r="A79" s="26">
        <f t="shared" si="10"/>
        <v>1</v>
      </c>
      <c r="B79" s="30" t="s">
        <v>56</v>
      </c>
      <c r="C79" s="51">
        <f>IF(ISNA(VLOOKUP(СМИ!$B79,'10'!$A$2:$B$392,2,0))=TRUE,0,VLOOKUP(СМИ!$B79,'10'!$A$2:$B$392,2,0))</f>
        <v>37800000</v>
      </c>
      <c r="D79" s="51">
        <f>IF(ISNA(VLOOKUP(СМИ!$B79,'11'!$A$2:$B$397,2,0))=TRUE,0,VLOOKUP(СМИ!$B79,'11'!$A$2:$B$397,2,0))</f>
        <v>0</v>
      </c>
      <c r="E79" s="51">
        <f>IF(ISNA(VLOOKUP(СМИ!$B79,'12'!$A$2:$B$397,2,0))=TRUE,0,VLOOKUP(СМИ!$B79,'12'!$A$2:$B$397,2,0))</f>
        <v>0</v>
      </c>
      <c r="F79" s="51">
        <f>IF(ISNA(VLOOKUP(СМИ!$B79,'13'!$A$2:$B$397,2,0))=TRUE,0,VLOOKUP(СМИ!$B79,'13'!$A$2:$B$397,2,0))</f>
        <v>0</v>
      </c>
      <c r="G79" s="51">
        <f>IF(ISNA(VLOOKUP(СМИ!$B79,'14'!$A$2:$B$397,2,0))=TRUE,0,VLOOKUP(СМИ!$B79,'14'!$A$2:$B$397,2,0))</f>
        <v>0</v>
      </c>
      <c r="H79" s="51">
        <f>IF(ISNA(VLOOKUP(СМИ!$B79,'15'!$A$2:$B$397,2,0))=TRUE,0,VLOOKUP(СМИ!$B79,'15'!$A$2:$B$397,2,0))</f>
        <v>0</v>
      </c>
      <c r="I79" s="31">
        <f t="shared" si="8"/>
        <v>37800000</v>
      </c>
      <c r="J79" s="32">
        <f t="shared" si="9"/>
        <v>1</v>
      </c>
      <c r="L79" s="36" t="str">
        <f t="shared" si="7"/>
        <v>New Caledonia Times</v>
      </c>
    </row>
    <row r="80" spans="1:12">
      <c r="A80" s="26">
        <f t="shared" si="10"/>
        <v>1</v>
      </c>
      <c r="B80" s="33" t="s">
        <v>188</v>
      </c>
      <c r="C80" s="51">
        <f>IF(ISNA(VLOOKUP(СМИ!$B80,'10'!$A$2:$B$392,2,0))=TRUE,0,VLOOKUP(СМИ!$B80,'10'!$A$2:$B$392,2,0))</f>
        <v>0</v>
      </c>
      <c r="D80" s="51">
        <f>IF(ISNA(VLOOKUP(СМИ!$B80,'11'!$A$2:$B$397,2,0))=TRUE,0,VLOOKUP(СМИ!$B80,'11'!$A$2:$B$397,2,0))</f>
        <v>10687680</v>
      </c>
      <c r="E80" s="51">
        <f>IF(ISNA(VLOOKUP(СМИ!$B80,'12'!$A$2:$B$397,2,0))=TRUE,0,VLOOKUP(СМИ!$B80,'12'!$A$2:$B$397,2,0))</f>
        <v>0</v>
      </c>
      <c r="F80" s="51">
        <f>IF(ISNA(VLOOKUP(СМИ!$B80,'13'!$A$2:$B$397,2,0))=TRUE,0,VLOOKUP(СМИ!$B80,'13'!$A$2:$B$397,2,0))</f>
        <v>0</v>
      </c>
      <c r="G80" s="51">
        <f>IF(ISNA(VLOOKUP(СМИ!$B80,'14'!$A$2:$B$397,2,0))=TRUE,0,VLOOKUP(СМИ!$B80,'14'!$A$2:$B$397,2,0))</f>
        <v>0</v>
      </c>
      <c r="H80" s="51">
        <f>IF(ISNA(VLOOKUP(СМИ!$B80,'15'!$A$2:$B$397,2,0))=TRUE,0,VLOOKUP(СМИ!$B80,'15'!$A$2:$B$397,2,0))</f>
        <v>0</v>
      </c>
      <c r="I80" s="31">
        <f t="shared" si="8"/>
        <v>10687680</v>
      </c>
      <c r="J80" s="32">
        <f t="shared" si="9"/>
        <v>1</v>
      </c>
      <c r="L80" s="36" t="str">
        <f t="shared" si="7"/>
        <v>New Era</v>
      </c>
    </row>
    <row r="81" spans="1:12">
      <c r="A81" s="26">
        <f t="shared" si="10"/>
        <v>1</v>
      </c>
      <c r="B81" s="30" t="s">
        <v>26</v>
      </c>
      <c r="C81" s="51">
        <f>IF(ISNA(VLOOKUP(СМИ!$B81,'10'!$A$2:$B$392,2,0))=TRUE,0,VLOOKUP(СМИ!$B81,'10'!$A$2:$B$392,2,0))</f>
        <v>299800000</v>
      </c>
      <c r="D81" s="51">
        <f>IF(ISNA(VLOOKUP(СМИ!$B81,'11'!$A$2:$B$397,2,0))=TRUE,0,VLOOKUP(СМИ!$B81,'11'!$A$2:$B$397,2,0))</f>
        <v>67660920</v>
      </c>
      <c r="E81" s="51">
        <f>IF(ISNA(VLOOKUP(СМИ!$B81,'12'!$A$2:$B$397,2,0))=TRUE,0,VLOOKUP(СМИ!$B81,'12'!$A$2:$B$397,2,0))</f>
        <v>0</v>
      </c>
      <c r="F81" s="51">
        <f>IF(ISNA(VLOOKUP(СМИ!$B81,'13'!$A$2:$B$397,2,0))=TRUE,0,VLOOKUP(СМИ!$B81,'13'!$A$2:$B$397,2,0))</f>
        <v>0</v>
      </c>
      <c r="G81" s="51">
        <f>IF(ISNA(VLOOKUP(СМИ!$B81,'14'!$A$2:$B$397,2,0))=TRUE,0,VLOOKUP(СМИ!$B81,'14'!$A$2:$B$397,2,0))</f>
        <v>0</v>
      </c>
      <c r="H81" s="51">
        <f>IF(ISNA(VLOOKUP(СМИ!$B81,'15'!$A$2:$B$397,2,0))=TRUE,0,VLOOKUP(СМИ!$B81,'15'!$A$2:$B$397,2,0))</f>
        <v>0</v>
      </c>
      <c r="I81" s="31">
        <f t="shared" si="8"/>
        <v>367460920</v>
      </c>
      <c r="J81" s="32">
        <f t="shared" si="9"/>
        <v>2</v>
      </c>
      <c r="L81" s="36" t="str">
        <f t="shared" si="7"/>
        <v>New Zealand Football Life</v>
      </c>
    </row>
    <row r="82" spans="1:12">
      <c r="A82" s="26">
        <f t="shared" si="10"/>
        <v>1</v>
      </c>
      <c r="B82" s="33" t="s">
        <v>101</v>
      </c>
      <c r="C82" s="51">
        <f>IF(ISNA(VLOOKUP(СМИ!$B82,'10'!$A$2:$B$392,2,0))=TRUE,0,VLOOKUP(СМИ!$B82,'10'!$A$2:$B$392,2,0))</f>
        <v>0</v>
      </c>
      <c r="D82" s="51">
        <f>IF(ISNA(VLOOKUP(СМИ!$B82,'11'!$A$2:$B$397,2,0))=TRUE,0,VLOOKUP(СМИ!$B82,'11'!$A$2:$B$397,2,0))</f>
        <v>0</v>
      </c>
      <c r="E82" s="51">
        <f>IF(ISNA(VLOOKUP(СМИ!$B82,'12'!$A$2:$B$397,2,0))=TRUE,0,VLOOKUP(СМИ!$B82,'12'!$A$2:$B$397,2,0))</f>
        <v>6500000</v>
      </c>
      <c r="F82" s="51">
        <f>IF(ISNA(VLOOKUP(СМИ!$B82,'13'!$A$2:$B$397,2,0))=TRUE,0,VLOOKUP(СМИ!$B82,'13'!$A$2:$B$397,2,0))</f>
        <v>0</v>
      </c>
      <c r="G82" s="51">
        <f>IF(ISNA(VLOOKUP(СМИ!$B82,'14'!$A$2:$B$397,2,0))=TRUE,0,VLOOKUP(СМИ!$B82,'14'!$A$2:$B$397,2,0))</f>
        <v>0</v>
      </c>
      <c r="H82" s="51">
        <f>IF(ISNA(VLOOKUP(СМИ!$B82,'15'!$A$2:$B$397,2,0))=TRUE,0,VLOOKUP(СМИ!$B82,'15'!$A$2:$B$397,2,0))</f>
        <v>0</v>
      </c>
      <c r="I82" s="31">
        <f t="shared" si="8"/>
        <v>6500000</v>
      </c>
      <c r="J82" s="32">
        <f t="shared" si="9"/>
        <v>1</v>
      </c>
      <c r="L82" s="36" t="str">
        <f t="shared" si="7"/>
        <v>NIGER NEWS</v>
      </c>
    </row>
    <row r="83" spans="1:12">
      <c r="A83" s="26">
        <f t="shared" si="10"/>
        <v>1</v>
      </c>
      <c r="B83" s="33" t="s">
        <v>124</v>
      </c>
      <c r="C83" s="51">
        <f>IF(ISNA(VLOOKUP(СМИ!$B83,'10'!$A$2:$B$392,2,0))=TRUE,0,VLOOKUP(СМИ!$B83,'10'!$A$2:$B$392,2,0))</f>
        <v>37200000</v>
      </c>
      <c r="D83" s="51">
        <f>IF(ISNA(VLOOKUP(СМИ!$B83,'11'!$A$2:$B$397,2,0))=TRUE,0,VLOOKUP(СМИ!$B83,'11'!$A$2:$B$397,2,0))</f>
        <v>0</v>
      </c>
      <c r="E83" s="51">
        <f>IF(ISNA(VLOOKUP(СМИ!$B83,'12'!$A$2:$B$397,2,0))=TRUE,0,VLOOKUP(СМИ!$B83,'12'!$A$2:$B$397,2,0))</f>
        <v>0</v>
      </c>
      <c r="F83" s="51">
        <f>IF(ISNA(VLOOKUP(СМИ!$B83,'13'!$A$2:$B$397,2,0))=TRUE,0,VLOOKUP(СМИ!$B83,'13'!$A$2:$B$397,2,0))</f>
        <v>32000000</v>
      </c>
      <c r="G83" s="51">
        <f>IF(ISNA(VLOOKUP(СМИ!$B83,'14'!$A$2:$B$397,2,0))=TRUE,0,VLOOKUP(СМИ!$B83,'14'!$A$2:$B$397,2,0))</f>
        <v>0</v>
      </c>
      <c r="H83" s="51">
        <f>IF(ISNA(VLOOKUP(СМИ!$B83,'15'!$A$2:$B$397,2,0))=TRUE,0,VLOOKUP(СМИ!$B83,'15'!$A$2:$B$397,2,0))</f>
        <v>0</v>
      </c>
      <c r="I83" s="31">
        <f t="shared" si="8"/>
        <v>69200000</v>
      </c>
      <c r="J83" s="32">
        <f t="shared" si="9"/>
        <v>2</v>
      </c>
      <c r="L83" s="36" t="str">
        <f t="shared" si="7"/>
        <v>Nord Sport</v>
      </c>
    </row>
    <row r="84" spans="1:12">
      <c r="A84" s="26">
        <f t="shared" si="10"/>
        <v>1</v>
      </c>
      <c r="B84" s="33" t="s">
        <v>133</v>
      </c>
      <c r="C84" s="51">
        <f>IF(ISNA(VLOOKUP(СМИ!$B84,'10'!$A$2:$B$392,2,0))=TRUE,0,VLOOKUP(СМИ!$B84,'10'!$A$2:$B$392,2,0))</f>
        <v>0</v>
      </c>
      <c r="D84" s="51">
        <f>IF(ISNA(VLOOKUP(СМИ!$B84,'11'!$A$2:$B$397,2,0))=TRUE,0,VLOOKUP(СМИ!$B84,'11'!$A$2:$B$397,2,0))</f>
        <v>0</v>
      </c>
      <c r="E84" s="51">
        <f>IF(ISNA(VLOOKUP(СМИ!$B84,'12'!$A$2:$B$397,2,0))=TRUE,0,VLOOKUP(СМИ!$B84,'12'!$A$2:$B$397,2,0))</f>
        <v>0</v>
      </c>
      <c r="F84" s="51">
        <f>IF(ISNA(VLOOKUP(СМИ!$B84,'13'!$A$2:$B$397,2,0))=TRUE,0,VLOOKUP(СМИ!$B84,'13'!$A$2:$B$397,2,0))</f>
        <v>9700000</v>
      </c>
      <c r="G84" s="51">
        <f>IF(ISNA(VLOOKUP(СМИ!$B84,'14'!$A$2:$B$397,2,0))=TRUE,0,VLOOKUP(СМИ!$B84,'14'!$A$2:$B$397,2,0))</f>
        <v>0</v>
      </c>
      <c r="H84" s="51">
        <f>IF(ISNA(VLOOKUP(СМИ!$B84,'15'!$A$2:$B$397,2,0))=TRUE,0,VLOOKUP(СМИ!$B84,'15'!$A$2:$B$397,2,0))</f>
        <v>0</v>
      </c>
      <c r="I84" s="31">
        <f t="shared" si="8"/>
        <v>9700000</v>
      </c>
      <c r="J84" s="32">
        <f t="shared" si="9"/>
        <v>1</v>
      </c>
      <c r="L84" s="36" t="str">
        <f t="shared" si="7"/>
        <v>Novedades Bolivianas del futbol</v>
      </c>
    </row>
    <row r="85" spans="1:12">
      <c r="A85" s="26">
        <f t="shared" si="10"/>
        <v>1</v>
      </c>
      <c r="B85" s="30" t="s">
        <v>17</v>
      </c>
      <c r="C85" s="51">
        <f>IF(ISNA(VLOOKUP(СМИ!$B85,'10'!$A$2:$B$392,2,0))=TRUE,0,VLOOKUP(СМИ!$B85,'10'!$A$2:$B$392,2,0))</f>
        <v>192000000</v>
      </c>
      <c r="D85" s="51">
        <f>IF(ISNA(VLOOKUP(СМИ!$B85,'11'!$A$2:$B$397,2,0))=TRUE,0,VLOOKUP(СМИ!$B85,'11'!$A$2:$B$397,2,0))</f>
        <v>0</v>
      </c>
      <c r="E85" s="51">
        <f>IF(ISNA(VLOOKUP(СМИ!$B85,'12'!$A$2:$B$397,2,0))=TRUE,0,VLOOKUP(СМИ!$B85,'12'!$A$2:$B$397,2,0))</f>
        <v>93400000</v>
      </c>
      <c r="F85" s="51">
        <f>IF(ISNA(VLOOKUP(СМИ!$B85,'13'!$A$2:$B$397,2,0))=TRUE,0,VLOOKUP(СМИ!$B85,'13'!$A$2:$B$397,2,0))</f>
        <v>38600000</v>
      </c>
      <c r="G85" s="51">
        <f>IF(ISNA(VLOOKUP(СМИ!$B85,'14'!$A$2:$B$397,2,0))=TRUE,0,VLOOKUP(СМИ!$B85,'14'!$A$2:$B$397,2,0))</f>
        <v>37000000</v>
      </c>
      <c r="H85" s="51">
        <f>IF(ISNA(VLOOKUP(СМИ!$B85,'15'!$A$2:$B$397,2,0))=TRUE,0,VLOOKUP(СМИ!$B85,'15'!$A$2:$B$397,2,0))</f>
        <v>0</v>
      </c>
      <c r="I85" s="31">
        <f t="shared" si="8"/>
        <v>361000000</v>
      </c>
      <c r="J85" s="32">
        <f t="shared" si="9"/>
        <v>4</v>
      </c>
      <c r="L85" s="36" t="str">
        <f t="shared" si="7"/>
        <v>Oman Football News</v>
      </c>
    </row>
    <row r="86" spans="1:12">
      <c r="A86" s="26">
        <f t="shared" si="10"/>
        <v>1</v>
      </c>
      <c r="B86" s="30" t="s">
        <v>28</v>
      </c>
      <c r="C86" s="51">
        <f>IF(ISNA(VLOOKUP(СМИ!$B86,'10'!$A$2:$B$392,2,0))=TRUE,0,VLOOKUP(СМИ!$B86,'10'!$A$2:$B$392,2,0))</f>
        <v>138000000</v>
      </c>
      <c r="D86" s="51">
        <f>IF(ISNA(VLOOKUP(СМИ!$B86,'11'!$A$2:$B$397,2,0))=TRUE,0,VLOOKUP(СМИ!$B86,'11'!$A$2:$B$397,2,0))</f>
        <v>0</v>
      </c>
      <c r="E86" s="51">
        <f>IF(ISNA(VLOOKUP(СМИ!$B86,'12'!$A$2:$B$397,2,0))=TRUE,0,VLOOKUP(СМИ!$B86,'12'!$A$2:$B$397,2,0))</f>
        <v>0</v>
      </c>
      <c r="F86" s="51">
        <f>IF(ISNA(VLOOKUP(СМИ!$B86,'13'!$A$2:$B$397,2,0))=TRUE,0,VLOOKUP(СМИ!$B86,'13'!$A$2:$B$397,2,0))</f>
        <v>0</v>
      </c>
      <c r="G86" s="51">
        <f>IF(ISNA(VLOOKUP(СМИ!$B86,'14'!$A$2:$B$397,2,0))=TRUE,0,VLOOKUP(СМИ!$B86,'14'!$A$2:$B$397,2,0))</f>
        <v>0</v>
      </c>
      <c r="H86" s="51">
        <f>IF(ISNA(VLOOKUP(СМИ!$B86,'15'!$A$2:$B$397,2,0))=TRUE,0,VLOOKUP(СМИ!$B86,'15'!$A$2:$B$397,2,0))</f>
        <v>0</v>
      </c>
      <c r="I86" s="31">
        <f t="shared" si="8"/>
        <v>138000000</v>
      </c>
      <c r="J86" s="32">
        <f t="shared" si="9"/>
        <v>1</v>
      </c>
      <c r="L86" s="36" t="str">
        <f t="shared" si="7"/>
        <v>Paraguay Futbol</v>
      </c>
    </row>
    <row r="87" spans="1:12">
      <c r="A87" s="26">
        <f t="shared" si="10"/>
        <v>1</v>
      </c>
      <c r="B87" s="33" t="s">
        <v>189</v>
      </c>
      <c r="C87" s="51">
        <f>IF(ISNA(VLOOKUP(СМИ!$B87,'10'!$A$2:$B$392,2,0))=TRUE,0,VLOOKUP(СМИ!$B87,'10'!$A$2:$B$392,2,0))</f>
        <v>0</v>
      </c>
      <c r="D87" s="51">
        <f>IF(ISNA(VLOOKUP(СМИ!$B87,'11'!$A$2:$B$397,2,0))=TRUE,0,VLOOKUP(СМИ!$B87,'11'!$A$2:$B$397,2,0))</f>
        <v>76060800</v>
      </c>
      <c r="E87" s="51">
        <f>IF(ISNA(VLOOKUP(СМИ!$B87,'12'!$A$2:$B$397,2,0))=TRUE,0,VLOOKUP(СМИ!$B87,'12'!$A$2:$B$397,2,0))</f>
        <v>0</v>
      </c>
      <c r="F87" s="51">
        <f>IF(ISNA(VLOOKUP(СМИ!$B87,'13'!$A$2:$B$397,2,0))=TRUE,0,VLOOKUP(СМИ!$B87,'13'!$A$2:$B$397,2,0))</f>
        <v>0</v>
      </c>
      <c r="G87" s="51">
        <f>IF(ISNA(VLOOKUP(СМИ!$B87,'14'!$A$2:$B$397,2,0))=TRUE,0,VLOOKUP(СМИ!$B87,'14'!$A$2:$B$397,2,0))</f>
        <v>0</v>
      </c>
      <c r="H87" s="51">
        <f>IF(ISNA(VLOOKUP(СМИ!$B87,'15'!$A$2:$B$397,2,0))=TRUE,0,VLOOKUP(СМИ!$B87,'15'!$A$2:$B$397,2,0))</f>
        <v>0</v>
      </c>
      <c r="I87" s="31">
        <f t="shared" si="8"/>
        <v>76060800</v>
      </c>
      <c r="J87" s="32">
        <f t="shared" si="9"/>
        <v>1</v>
      </c>
      <c r="L87" s="36" t="str">
        <f t="shared" si="7"/>
        <v>Porinetia Farani journal</v>
      </c>
    </row>
    <row r="88" spans="1:12">
      <c r="A88" s="26">
        <f t="shared" si="10"/>
        <v>1</v>
      </c>
      <c r="B88" s="33" t="s">
        <v>109</v>
      </c>
      <c r="C88" s="51">
        <f>IF(ISNA(VLOOKUP(СМИ!$B88,'10'!$A$2:$B$392,2,0))=TRUE,0,VLOOKUP(СМИ!$B88,'10'!$A$2:$B$392,2,0))</f>
        <v>0</v>
      </c>
      <c r="D88" s="51">
        <f>IF(ISNA(VLOOKUP(СМИ!$B88,'11'!$A$2:$B$397,2,0))=TRUE,0,VLOOKUP(СМИ!$B88,'11'!$A$2:$B$397,2,0))</f>
        <v>0</v>
      </c>
      <c r="E88" s="51">
        <f>IF(ISNA(VLOOKUP(СМИ!$B88,'12'!$A$2:$B$397,2,0))=TRUE,0,VLOOKUP(СМИ!$B88,'12'!$A$2:$B$397,2,0))</f>
        <v>0</v>
      </c>
      <c r="F88" s="51">
        <f>IF(ISNA(VLOOKUP(СМИ!$B88,'13'!$A$2:$B$397,2,0))=TRUE,0,VLOOKUP(СМИ!$B88,'13'!$A$2:$B$397,2,0))</f>
        <v>120100000</v>
      </c>
      <c r="G88" s="51">
        <f>IF(ISNA(VLOOKUP(СМИ!$B88,'14'!$A$2:$B$397,2,0))=TRUE,0,VLOOKUP(СМИ!$B88,'14'!$A$2:$B$397,2,0))</f>
        <v>51700000</v>
      </c>
      <c r="H88" s="51">
        <f>IF(ISNA(VLOOKUP(СМИ!$B88,'15'!$A$2:$B$397,2,0))=TRUE,0,VLOOKUP(СМИ!$B88,'15'!$A$2:$B$397,2,0))</f>
        <v>0</v>
      </c>
      <c r="I88" s="31">
        <f t="shared" si="8"/>
        <v>171800000</v>
      </c>
      <c r="J88" s="32">
        <f t="shared" si="9"/>
        <v>2</v>
      </c>
      <c r="L88" s="36" t="str">
        <f t="shared" si="7"/>
        <v>PR de futbol</v>
      </c>
    </row>
    <row r="89" spans="1:12">
      <c r="A89" s="26">
        <f t="shared" si="10"/>
        <v>1</v>
      </c>
      <c r="B89" s="33" t="s">
        <v>67</v>
      </c>
      <c r="C89" s="51">
        <f>IF(ISNA(VLOOKUP(СМИ!$B89,'10'!$A$2:$B$392,2,0))=TRUE,0,VLOOKUP(СМИ!$B89,'10'!$A$2:$B$392,2,0))</f>
        <v>0</v>
      </c>
      <c r="D89" s="51">
        <f>IF(ISNA(VLOOKUP(СМИ!$B89,'11'!$A$2:$B$397,2,0))=TRUE,0,VLOOKUP(СМИ!$B89,'11'!$A$2:$B$397,2,0))</f>
        <v>0</v>
      </c>
      <c r="E89" s="51">
        <f>IF(ISNA(VLOOKUP(СМИ!$B89,'12'!$A$2:$B$397,2,0))=TRUE,0,VLOOKUP(СМИ!$B89,'12'!$A$2:$B$397,2,0))</f>
        <v>198200000</v>
      </c>
      <c r="F89" s="51">
        <f>IF(ISNA(VLOOKUP(СМИ!$B89,'13'!$A$2:$B$397,2,0))=TRUE,0,VLOOKUP(СМИ!$B89,'13'!$A$2:$B$397,2,0))</f>
        <v>77900000</v>
      </c>
      <c r="G89" s="51">
        <f>IF(ISNA(VLOOKUP(СМИ!$B89,'14'!$A$2:$B$397,2,0))=TRUE,0,VLOOKUP(СМИ!$B89,'14'!$A$2:$B$397,2,0))</f>
        <v>35900000</v>
      </c>
      <c r="H89" s="51">
        <f>IF(ISNA(VLOOKUP(СМИ!$B89,'15'!$A$2:$B$397,2,0))=TRUE,0,VLOOKUP(СМИ!$B89,'15'!$A$2:$B$397,2,0))</f>
        <v>0</v>
      </c>
      <c r="I89" s="31">
        <f t="shared" si="8"/>
        <v>312000000</v>
      </c>
      <c r="J89" s="32">
        <f t="shared" si="9"/>
        <v>3</v>
      </c>
      <c r="L89" s="36" t="str">
        <f t="shared" si="7"/>
        <v>proAfrica</v>
      </c>
    </row>
    <row r="90" spans="1:12">
      <c r="A90" s="26">
        <f t="shared" si="10"/>
        <v>1</v>
      </c>
      <c r="B90" s="35" t="s">
        <v>162</v>
      </c>
      <c r="C90" s="51">
        <f>IF(ISNA(VLOOKUP(СМИ!$B90,'10'!$A$2:$B$392,2,0))=TRUE,0,VLOOKUP(СМИ!$B90,'10'!$A$2:$B$392,2,0))</f>
        <v>0</v>
      </c>
      <c r="D90" s="51">
        <f>IF(ISNA(VLOOKUP(СМИ!$B90,'11'!$A$2:$B$397,2,0))=TRUE,0,VLOOKUP(СМИ!$B90,'11'!$A$2:$B$397,2,0))</f>
        <v>0</v>
      </c>
      <c r="E90" s="51">
        <f>IF(ISNA(VLOOKUP(СМИ!$B90,'12'!$A$2:$B$397,2,0))=TRUE,0,VLOOKUP(СМИ!$B90,'12'!$A$2:$B$397,2,0))</f>
        <v>0</v>
      </c>
      <c r="F90" s="51">
        <f>IF(ISNA(VLOOKUP(СМИ!$B90,'13'!$A$2:$B$397,2,0))=TRUE,0,VLOOKUP(СМИ!$B90,'13'!$A$2:$B$397,2,0))</f>
        <v>0</v>
      </c>
      <c r="G90" s="51">
        <f>IF(ISNA(VLOOKUP(СМИ!$B90,'14'!$A$2:$B$397,2,0))=TRUE,0,VLOOKUP(СМИ!$B90,'14'!$A$2:$B$397,2,0))</f>
        <v>0</v>
      </c>
      <c r="H90" s="51">
        <f>IF(ISNA(VLOOKUP(СМИ!$B90,'15'!$A$2:$B$397,2,0))=TRUE,0,VLOOKUP(СМИ!$B90,'15'!$A$2:$B$397,2,0))</f>
        <v>5300000</v>
      </c>
      <c r="I90" s="31">
        <f t="shared" si="8"/>
        <v>5300000</v>
      </c>
      <c r="J90" s="32">
        <f t="shared" si="9"/>
        <v>1</v>
      </c>
      <c r="L90" s="36" t="str">
        <f t="shared" si="7"/>
        <v>ProАфро</v>
      </c>
    </row>
    <row r="91" spans="1:12">
      <c r="A91" s="26">
        <f t="shared" si="10"/>
        <v>1</v>
      </c>
      <c r="B91" s="30" t="s">
        <v>49</v>
      </c>
      <c r="C91" s="51">
        <f>IF(ISNA(VLOOKUP(СМИ!$B91,'10'!$A$2:$B$392,2,0))=TRUE,0,VLOOKUP(СМИ!$B91,'10'!$A$2:$B$392,2,0))</f>
        <v>3600000</v>
      </c>
      <c r="D91" s="51">
        <f>IF(ISNA(VLOOKUP(СМИ!$B91,'11'!$A$2:$B$397,2,0))=TRUE,0,VLOOKUP(СМИ!$B91,'11'!$A$2:$B$397,2,0))</f>
        <v>0</v>
      </c>
      <c r="E91" s="51">
        <f>IF(ISNA(VLOOKUP(СМИ!$B91,'12'!$A$2:$B$397,2,0))=TRUE,0,VLOOKUP(СМИ!$B91,'12'!$A$2:$B$397,2,0))</f>
        <v>0</v>
      </c>
      <c r="F91" s="51">
        <f>IF(ISNA(VLOOKUP(СМИ!$B91,'13'!$A$2:$B$397,2,0))=TRUE,0,VLOOKUP(СМИ!$B91,'13'!$A$2:$B$397,2,0))</f>
        <v>0</v>
      </c>
      <c r="G91" s="51">
        <f>IF(ISNA(VLOOKUP(СМИ!$B91,'14'!$A$2:$B$397,2,0))=TRUE,0,VLOOKUP(СМИ!$B91,'14'!$A$2:$B$397,2,0))</f>
        <v>0</v>
      </c>
      <c r="H91" s="51">
        <f>IF(ISNA(VLOOKUP(СМИ!$B91,'15'!$A$2:$B$397,2,0))=TRUE,0,VLOOKUP(СМИ!$B91,'15'!$A$2:$B$397,2,0))</f>
        <v>0</v>
      </c>
      <c r="I91" s="31">
        <f t="shared" ref="I91:I120" si="11">SUM(C91:H91)</f>
        <v>3600000</v>
      </c>
      <c r="J91" s="32">
        <f t="shared" ref="J91:J120" si="12">COUNTIFS(C91:H91,"&gt;0")</f>
        <v>1</v>
      </c>
      <c r="L91" s="36" t="str">
        <f t="shared" si="7"/>
        <v>ReadMan</v>
      </c>
    </row>
    <row r="92" spans="1:12">
      <c r="A92" s="26">
        <f t="shared" si="10"/>
        <v>1</v>
      </c>
      <c r="B92" s="33" t="s">
        <v>114</v>
      </c>
      <c r="C92" s="51">
        <f>IF(ISNA(VLOOKUP(СМИ!$B92,'10'!$A$2:$B$392,2,0))=TRUE,0,VLOOKUP(СМИ!$B92,'10'!$A$2:$B$392,2,0))</f>
        <v>0</v>
      </c>
      <c r="D92" s="51">
        <f>IF(ISNA(VLOOKUP(СМИ!$B92,'11'!$A$2:$B$397,2,0))=TRUE,0,VLOOKUP(СМИ!$B92,'11'!$A$2:$B$397,2,0))</f>
        <v>0</v>
      </c>
      <c r="E92" s="51">
        <f>IF(ISNA(VLOOKUP(СМИ!$B92,'12'!$A$2:$B$397,2,0))=TRUE,0,VLOOKUP(СМИ!$B92,'12'!$A$2:$B$397,2,0))</f>
        <v>88200000</v>
      </c>
      <c r="F92" s="51">
        <f>IF(ISNA(VLOOKUP(СМИ!$B92,'13'!$A$2:$B$397,2,0))=TRUE,0,VLOOKUP(СМИ!$B92,'13'!$A$2:$B$397,2,0))</f>
        <v>128600000</v>
      </c>
      <c r="G92" s="51">
        <f>IF(ISNA(VLOOKUP(СМИ!$B92,'14'!$A$2:$B$397,2,0))=TRUE,0,VLOOKUP(СМИ!$B92,'14'!$A$2:$B$397,2,0))</f>
        <v>0</v>
      </c>
      <c r="H92" s="51">
        <f>IF(ISNA(VLOOKUP(СМИ!$B92,'15'!$A$2:$B$397,2,0))=TRUE,0,VLOOKUP(СМИ!$B92,'15'!$A$2:$B$397,2,0))</f>
        <v>0</v>
      </c>
      <c r="I92" s="31">
        <f t="shared" si="11"/>
        <v>216800000</v>
      </c>
      <c r="J92" s="32">
        <f t="shared" si="12"/>
        <v>2</v>
      </c>
      <c r="L92" s="36" t="str">
        <f t="shared" si="7"/>
        <v>Republica de Chile</v>
      </c>
    </row>
    <row r="93" spans="1:12">
      <c r="A93" s="26">
        <f t="shared" si="10"/>
        <v>1</v>
      </c>
      <c r="B93" s="30" t="s">
        <v>58</v>
      </c>
      <c r="C93" s="51">
        <f>IF(ISNA(VLOOKUP(СМИ!$B93,'10'!$A$2:$B$392,2,0))=TRUE,0,VLOOKUP(СМИ!$B93,'10'!$A$2:$B$392,2,0))</f>
        <v>16000000</v>
      </c>
      <c r="D93" s="51">
        <f>IF(ISNA(VLOOKUP(СМИ!$B93,'11'!$A$2:$B$397,2,0))=TRUE,0,VLOOKUP(СМИ!$B93,'11'!$A$2:$B$397,2,0))</f>
        <v>0</v>
      </c>
      <c r="E93" s="51">
        <f>IF(ISNA(VLOOKUP(СМИ!$B93,'12'!$A$2:$B$397,2,0))=TRUE,0,VLOOKUP(СМИ!$B93,'12'!$A$2:$B$397,2,0))</f>
        <v>0</v>
      </c>
      <c r="F93" s="51">
        <f>IF(ISNA(VLOOKUP(СМИ!$B93,'13'!$A$2:$B$397,2,0))=TRUE,0,VLOOKUP(СМИ!$B93,'13'!$A$2:$B$397,2,0))</f>
        <v>0</v>
      </c>
      <c r="G93" s="51">
        <f>IF(ISNA(VLOOKUP(СМИ!$B93,'14'!$A$2:$B$397,2,0))=TRUE,0,VLOOKUP(СМИ!$B93,'14'!$A$2:$B$397,2,0))</f>
        <v>0</v>
      </c>
      <c r="H93" s="51">
        <f>IF(ISNA(VLOOKUP(СМИ!$B93,'15'!$A$2:$B$397,2,0))=TRUE,0,VLOOKUP(СМИ!$B93,'15'!$A$2:$B$397,2,0))</f>
        <v>0</v>
      </c>
      <c r="I93" s="31">
        <f t="shared" si="11"/>
        <v>16000000</v>
      </c>
      <c r="J93" s="32">
        <f t="shared" si="12"/>
        <v>1</v>
      </c>
      <c r="L93" s="36" t="str">
        <f t="shared" si="7"/>
        <v>Schweizer</v>
      </c>
    </row>
    <row r="94" spans="1:12">
      <c r="A94" s="26">
        <f t="shared" si="10"/>
        <v>1</v>
      </c>
      <c r="B94" s="35" t="s">
        <v>163</v>
      </c>
      <c r="C94" s="51">
        <f>IF(ISNA(VLOOKUP(СМИ!$B94,'10'!$A$2:$B$392,2,0))=TRUE,0,VLOOKUP(СМИ!$B94,'10'!$A$2:$B$392,2,0))</f>
        <v>0</v>
      </c>
      <c r="D94" s="51">
        <f>IF(ISNA(VLOOKUP(СМИ!$B94,'11'!$A$2:$B$397,2,0))=TRUE,0,VLOOKUP(СМИ!$B94,'11'!$A$2:$B$397,2,0))</f>
        <v>0</v>
      </c>
      <c r="E94" s="51">
        <f>IF(ISNA(VLOOKUP(СМИ!$B94,'12'!$A$2:$B$397,2,0))=TRUE,0,VLOOKUP(СМИ!$B94,'12'!$A$2:$B$397,2,0))</f>
        <v>0</v>
      </c>
      <c r="F94" s="51">
        <f>IF(ISNA(VLOOKUP(СМИ!$B94,'13'!$A$2:$B$397,2,0))=TRUE,0,VLOOKUP(СМИ!$B94,'13'!$A$2:$B$397,2,0))</f>
        <v>0</v>
      </c>
      <c r="G94" s="51">
        <f>IF(ISNA(VLOOKUP(СМИ!$B94,'14'!$A$2:$B$397,2,0))=TRUE,0,VLOOKUP(СМИ!$B94,'14'!$A$2:$B$397,2,0))</f>
        <v>0</v>
      </c>
      <c r="H94" s="51">
        <f>IF(ISNA(VLOOKUP(СМИ!$B94,'15'!$A$2:$B$397,2,0))=TRUE,0,VLOOKUP(СМИ!$B94,'15'!$A$2:$B$397,2,0))</f>
        <v>137100000</v>
      </c>
      <c r="I94" s="31">
        <f t="shared" si="11"/>
        <v>137100000</v>
      </c>
      <c r="J94" s="32">
        <f t="shared" si="12"/>
        <v>1</v>
      </c>
      <c r="L94" s="36" t="str">
        <f t="shared" si="7"/>
        <v>Scott - Express</v>
      </c>
    </row>
    <row r="95" spans="1:12">
      <c r="A95" s="26">
        <f t="shared" si="10"/>
        <v>1</v>
      </c>
      <c r="B95" s="30" t="s">
        <v>35</v>
      </c>
      <c r="C95" s="51">
        <f>IF(ISNA(VLOOKUP(СМИ!$B95,'10'!$A$2:$B$392,2,0))=TRUE,0,VLOOKUP(СМИ!$B95,'10'!$A$2:$B$392,2,0))</f>
        <v>212600000</v>
      </c>
      <c r="D95" s="51">
        <f>IF(ISNA(VLOOKUP(СМИ!$B95,'11'!$A$2:$B$397,2,0))=TRUE,0,VLOOKUP(СМИ!$B95,'11'!$A$2:$B$397,2,0))</f>
        <v>0</v>
      </c>
      <c r="E95" s="51">
        <f>IF(ISNA(VLOOKUP(СМИ!$B95,'12'!$A$2:$B$397,2,0))=TRUE,0,VLOOKUP(СМИ!$B95,'12'!$A$2:$B$397,2,0))</f>
        <v>89700000</v>
      </c>
      <c r="F95" s="51">
        <f>IF(ISNA(VLOOKUP(СМИ!$B95,'13'!$A$2:$B$397,2,0))=TRUE,0,VLOOKUP(СМИ!$B95,'13'!$A$2:$B$397,2,0))</f>
        <v>0</v>
      </c>
      <c r="G95" s="51">
        <f>IF(ISNA(VLOOKUP(СМИ!$B95,'14'!$A$2:$B$397,2,0))=TRUE,0,VLOOKUP(СМИ!$B95,'14'!$A$2:$B$397,2,0))</f>
        <v>18100000</v>
      </c>
      <c r="H95" s="51">
        <f>IF(ISNA(VLOOKUP(СМИ!$B95,'15'!$A$2:$B$397,2,0))=TRUE,0,VLOOKUP(СМИ!$B95,'15'!$A$2:$B$397,2,0))</f>
        <v>239900000</v>
      </c>
      <c r="I95" s="31">
        <f t="shared" si="11"/>
        <v>560300000</v>
      </c>
      <c r="J95" s="32">
        <f t="shared" si="12"/>
        <v>4</v>
      </c>
      <c r="L95" s="36" t="str">
        <f t="shared" ref="L95:L127" si="13">B95</f>
        <v>Siyinqaba Magazine</v>
      </c>
    </row>
    <row r="96" spans="1:12">
      <c r="A96" s="26">
        <f t="shared" si="10"/>
        <v>1</v>
      </c>
      <c r="B96" s="35" t="s">
        <v>164</v>
      </c>
      <c r="C96" s="51">
        <f>IF(ISNA(VLOOKUP(СМИ!$B96,'10'!$A$2:$B$392,2,0))=TRUE,0,VLOOKUP(СМИ!$B96,'10'!$A$2:$B$392,2,0))</f>
        <v>0</v>
      </c>
      <c r="D96" s="51">
        <f>IF(ISNA(VLOOKUP(СМИ!$B96,'11'!$A$2:$B$397,2,0))=TRUE,0,VLOOKUP(СМИ!$B96,'11'!$A$2:$B$397,2,0))</f>
        <v>0</v>
      </c>
      <c r="E96" s="51">
        <f>IF(ISNA(VLOOKUP(СМИ!$B96,'12'!$A$2:$B$397,2,0))=TRUE,0,VLOOKUP(СМИ!$B96,'12'!$A$2:$B$397,2,0))</f>
        <v>0</v>
      </c>
      <c r="F96" s="51">
        <f>IF(ISNA(VLOOKUP(СМИ!$B96,'13'!$A$2:$B$397,2,0))=TRUE,0,VLOOKUP(СМИ!$B96,'13'!$A$2:$B$397,2,0))</f>
        <v>0</v>
      </c>
      <c r="G96" s="51">
        <f>IF(ISNA(VLOOKUP(СМИ!$B96,'14'!$A$2:$B$397,2,0))=TRUE,0,VLOOKUP(СМИ!$B96,'14'!$A$2:$B$397,2,0))</f>
        <v>0</v>
      </c>
      <c r="H96" s="51">
        <f>IF(ISNA(VLOOKUP(СМИ!$B96,'15'!$A$2:$B$397,2,0))=TRUE,0,VLOOKUP(СМИ!$B96,'15'!$A$2:$B$397,2,0))</f>
        <v>180000000</v>
      </c>
      <c r="I96" s="31">
        <f t="shared" si="11"/>
        <v>180000000</v>
      </c>
      <c r="J96" s="32">
        <f t="shared" si="12"/>
        <v>1</v>
      </c>
      <c r="L96" s="36" t="str">
        <f t="shared" si="13"/>
        <v>SIYINQABA MAGAZINE №2</v>
      </c>
    </row>
    <row r="97" spans="1:12">
      <c r="A97" s="26">
        <f t="shared" si="10"/>
        <v>1</v>
      </c>
      <c r="B97" s="33" t="s">
        <v>98</v>
      </c>
      <c r="C97" s="51">
        <f>IF(ISNA(VLOOKUP(СМИ!$B97,'10'!$A$2:$B$392,2,0))=TRUE,0,VLOOKUP(СМИ!$B97,'10'!$A$2:$B$392,2,0))</f>
        <v>0</v>
      </c>
      <c r="D97" s="51">
        <f>IF(ISNA(VLOOKUP(СМИ!$B97,'11'!$A$2:$B$397,2,0))=TRUE,0,VLOOKUP(СМИ!$B97,'11'!$A$2:$B$397,2,0))</f>
        <v>0</v>
      </c>
      <c r="E97" s="51">
        <f>IF(ISNA(VLOOKUP(СМИ!$B97,'12'!$A$2:$B$397,2,0))=TRUE,0,VLOOKUP(СМИ!$B97,'12'!$A$2:$B$397,2,0))</f>
        <v>10600000</v>
      </c>
      <c r="F97" s="51">
        <f>IF(ISNA(VLOOKUP(СМИ!$B97,'13'!$A$2:$B$397,2,0))=TRUE,0,VLOOKUP(СМИ!$B97,'13'!$A$2:$B$397,2,0))</f>
        <v>23200000</v>
      </c>
      <c r="G97" s="51">
        <f>IF(ISNA(VLOOKUP(СМИ!$B97,'14'!$A$2:$B$397,2,0))=TRUE,0,VLOOKUP(СМИ!$B97,'14'!$A$2:$B$397,2,0))</f>
        <v>103700000</v>
      </c>
      <c r="H97" s="51">
        <f>IF(ISNA(VLOOKUP(СМИ!$B97,'15'!$A$2:$B$397,2,0))=TRUE,0,VLOOKUP(СМИ!$B97,'15'!$A$2:$B$397,2,0))</f>
        <v>25100000</v>
      </c>
      <c r="I97" s="31">
        <f t="shared" si="11"/>
        <v>162600000</v>
      </c>
      <c r="J97" s="32">
        <f t="shared" si="12"/>
        <v>4</v>
      </c>
      <c r="L97" s="36" t="str">
        <f t="shared" si="13"/>
        <v>Socceroos</v>
      </c>
    </row>
    <row r="98" spans="1:12">
      <c r="A98" s="26">
        <f t="shared" si="10"/>
        <v>1</v>
      </c>
      <c r="B98" s="33" t="s">
        <v>95</v>
      </c>
      <c r="C98" s="51">
        <f>IF(ISNA(VLOOKUP(СМИ!$B98,'10'!$A$2:$B$392,2,0))=TRUE,0,VLOOKUP(СМИ!$B98,'10'!$A$2:$B$392,2,0))</f>
        <v>0</v>
      </c>
      <c r="D98" s="51">
        <f>IF(ISNA(VLOOKUP(СМИ!$B98,'11'!$A$2:$B$397,2,0))=TRUE,0,VLOOKUP(СМИ!$B98,'11'!$A$2:$B$397,2,0))</f>
        <v>0</v>
      </c>
      <c r="E98" s="51">
        <f>IF(ISNA(VLOOKUP(СМИ!$B98,'12'!$A$2:$B$397,2,0))=TRUE,0,VLOOKUP(СМИ!$B98,'12'!$A$2:$B$397,2,0))</f>
        <v>14000000</v>
      </c>
      <c r="F98" s="51">
        <f>IF(ISNA(VLOOKUP(СМИ!$B98,'13'!$A$2:$B$397,2,0))=TRUE,0,VLOOKUP(СМИ!$B98,'13'!$A$2:$B$397,2,0))</f>
        <v>0</v>
      </c>
      <c r="G98" s="51">
        <f>IF(ISNA(VLOOKUP(СМИ!$B98,'14'!$A$2:$B$397,2,0))=TRUE,0,VLOOKUP(СМИ!$B98,'14'!$A$2:$B$397,2,0))</f>
        <v>165500000</v>
      </c>
      <c r="H98" s="51">
        <f>IF(ISNA(VLOOKUP(СМИ!$B98,'15'!$A$2:$B$397,2,0))=TRUE,0,VLOOKUP(СМИ!$B98,'15'!$A$2:$B$397,2,0))</f>
        <v>0</v>
      </c>
      <c r="I98" s="31">
        <f t="shared" si="11"/>
        <v>179500000</v>
      </c>
      <c r="J98" s="32">
        <f t="shared" si="12"/>
        <v>2</v>
      </c>
      <c r="L98" s="36" t="str">
        <f t="shared" si="13"/>
        <v>Sport Illustrated/Soccer</v>
      </c>
    </row>
    <row r="99" spans="1:12">
      <c r="A99" s="26">
        <f t="shared" ref="A99:A130" si="14">COUNTIFS(B$3:B$384,B99)</f>
        <v>1</v>
      </c>
      <c r="B99" s="33" t="s">
        <v>127</v>
      </c>
      <c r="C99" s="51">
        <f>IF(ISNA(VLOOKUP(СМИ!$B99,'10'!$A$2:$B$392,2,0))=TRUE,0,VLOOKUP(СМИ!$B99,'10'!$A$2:$B$392,2,0))</f>
        <v>0</v>
      </c>
      <c r="D99" s="51">
        <f>IF(ISNA(VLOOKUP(СМИ!$B99,'11'!$A$2:$B$397,2,0))=TRUE,0,VLOOKUP(СМИ!$B99,'11'!$A$2:$B$397,2,0))</f>
        <v>68405720.831999987</v>
      </c>
      <c r="E99" s="51">
        <f>IF(ISNA(VLOOKUP(СМИ!$B99,'12'!$A$2:$B$397,2,0))=TRUE,0,VLOOKUP(СМИ!$B99,'12'!$A$2:$B$397,2,0))</f>
        <v>0</v>
      </c>
      <c r="F99" s="51">
        <f>IF(ISNA(VLOOKUP(СМИ!$B99,'13'!$A$2:$B$397,2,0))=TRUE,0,VLOOKUP(СМИ!$B99,'13'!$A$2:$B$397,2,0))</f>
        <v>12700000</v>
      </c>
      <c r="G99" s="51">
        <f>IF(ISNA(VLOOKUP(СМИ!$B99,'14'!$A$2:$B$397,2,0))=TRUE,0,VLOOKUP(СМИ!$B99,'14'!$A$2:$B$397,2,0))</f>
        <v>0</v>
      </c>
      <c r="H99" s="51">
        <f>IF(ISNA(VLOOKUP(СМИ!$B99,'15'!$A$2:$B$397,2,0))=TRUE,0,VLOOKUP(СМИ!$B99,'15'!$A$2:$B$397,2,0))</f>
        <v>0</v>
      </c>
      <c r="I99" s="31">
        <f t="shared" si="11"/>
        <v>81105720.831999987</v>
      </c>
      <c r="J99" s="32">
        <f t="shared" si="12"/>
        <v>2</v>
      </c>
      <c r="L99" s="36" t="str">
        <f t="shared" si="13"/>
        <v>Sportski zurnal</v>
      </c>
    </row>
    <row r="100" spans="1:12">
      <c r="A100" s="26">
        <f t="shared" si="14"/>
        <v>1</v>
      </c>
      <c r="B100" s="30" t="s">
        <v>50</v>
      </c>
      <c r="C100" s="51">
        <f>IF(ISNA(VLOOKUP(СМИ!$B100,'10'!$A$2:$B$392,2,0))=TRUE,0,VLOOKUP(СМИ!$B100,'10'!$A$2:$B$392,2,0))</f>
        <v>14200000</v>
      </c>
      <c r="D100" s="51">
        <f>IF(ISNA(VLOOKUP(СМИ!$B100,'11'!$A$2:$B$397,2,0))=TRUE,0,VLOOKUP(СМИ!$B100,'11'!$A$2:$B$397,2,0))</f>
        <v>0</v>
      </c>
      <c r="E100" s="51">
        <f>IF(ISNA(VLOOKUP(СМИ!$B100,'12'!$A$2:$B$397,2,0))=TRUE,0,VLOOKUP(СМИ!$B100,'12'!$A$2:$B$397,2,0))</f>
        <v>0</v>
      </c>
      <c r="F100" s="51">
        <f>IF(ISNA(VLOOKUP(СМИ!$B100,'13'!$A$2:$B$397,2,0))=TRUE,0,VLOOKUP(СМИ!$B100,'13'!$A$2:$B$397,2,0))</f>
        <v>0</v>
      </c>
      <c r="G100" s="51">
        <f>IF(ISNA(VLOOKUP(СМИ!$B100,'14'!$A$2:$B$397,2,0))=TRUE,0,VLOOKUP(СМИ!$B100,'14'!$A$2:$B$397,2,0))</f>
        <v>0</v>
      </c>
      <c r="H100" s="51">
        <f>IF(ISNA(VLOOKUP(СМИ!$B100,'15'!$A$2:$B$397,2,0))=TRUE,0,VLOOKUP(СМИ!$B100,'15'!$A$2:$B$397,2,0))</f>
        <v>0</v>
      </c>
      <c r="I100" s="31">
        <f t="shared" si="11"/>
        <v>14200000</v>
      </c>
      <c r="J100" s="32">
        <f t="shared" si="12"/>
        <v>1</v>
      </c>
      <c r="L100" s="36" t="str">
        <f t="shared" si="13"/>
        <v>SwissLife</v>
      </c>
    </row>
    <row r="101" spans="1:12">
      <c r="A101" s="26">
        <f t="shared" si="14"/>
        <v>1</v>
      </c>
      <c r="B101" s="33" t="s">
        <v>113</v>
      </c>
      <c r="C101" s="51">
        <f>IF(ISNA(VLOOKUP(СМИ!$B101,'10'!$A$2:$B$392,2,0))=TRUE,0,VLOOKUP(СМИ!$B101,'10'!$A$2:$B$392,2,0))</f>
        <v>0</v>
      </c>
      <c r="D101" s="51">
        <f>IF(ISNA(VLOOKUP(СМИ!$B101,'11'!$A$2:$B$397,2,0))=TRUE,0,VLOOKUP(СМИ!$B101,'11'!$A$2:$B$397,2,0))</f>
        <v>0</v>
      </c>
      <c r="E101" s="51">
        <f>IF(ISNA(VLOOKUP(СМИ!$B101,'12'!$A$2:$B$397,2,0))=TRUE,0,VLOOKUP(СМИ!$B101,'12'!$A$2:$B$397,2,0))</f>
        <v>0</v>
      </c>
      <c r="F101" s="51">
        <f>IF(ISNA(VLOOKUP(СМИ!$B101,'13'!$A$2:$B$397,2,0))=TRUE,0,VLOOKUP(СМИ!$B101,'13'!$A$2:$B$397,2,0))</f>
        <v>94700000</v>
      </c>
      <c r="G101" s="51">
        <f>IF(ISNA(VLOOKUP(СМИ!$B101,'14'!$A$2:$B$397,2,0))=TRUE,0,VLOOKUP(СМИ!$B101,'14'!$A$2:$B$397,2,0))</f>
        <v>34600000</v>
      </c>
      <c r="H101" s="51">
        <f>IF(ISNA(VLOOKUP(СМИ!$B101,'15'!$A$2:$B$397,2,0))=TRUE,0,VLOOKUP(СМИ!$B101,'15'!$A$2:$B$397,2,0))</f>
        <v>0</v>
      </c>
      <c r="I101" s="31">
        <f t="shared" si="11"/>
        <v>129300000</v>
      </c>
      <c r="J101" s="32">
        <f t="shared" si="12"/>
        <v>2</v>
      </c>
      <c r="L101" s="36" t="str">
        <f t="shared" si="13"/>
        <v>Syria in Charge</v>
      </c>
    </row>
    <row r="102" spans="1:12">
      <c r="A102" s="26">
        <f t="shared" si="14"/>
        <v>1</v>
      </c>
      <c r="B102" s="35" t="s">
        <v>165</v>
      </c>
      <c r="C102" s="51">
        <f>IF(ISNA(VLOOKUP(СМИ!$B102,'10'!$A$2:$B$392,2,0))=TRUE,0,VLOOKUP(СМИ!$B102,'10'!$A$2:$B$392,2,0))</f>
        <v>0</v>
      </c>
      <c r="D102" s="51">
        <f>IF(ISNA(VLOOKUP(СМИ!$B102,'11'!$A$2:$B$397,2,0))=TRUE,0,VLOOKUP(СМИ!$B102,'11'!$A$2:$B$397,2,0))</f>
        <v>0</v>
      </c>
      <c r="E102" s="51">
        <f>IF(ISNA(VLOOKUP(СМИ!$B102,'12'!$A$2:$B$397,2,0))=TRUE,0,VLOOKUP(СМИ!$B102,'12'!$A$2:$B$397,2,0))</f>
        <v>0</v>
      </c>
      <c r="F102" s="51">
        <f>IF(ISNA(VLOOKUP(СМИ!$B102,'13'!$A$2:$B$397,2,0))=TRUE,0,VLOOKUP(СМИ!$B102,'13'!$A$2:$B$397,2,0))</f>
        <v>0</v>
      </c>
      <c r="G102" s="51">
        <f>IF(ISNA(VLOOKUP(СМИ!$B102,'14'!$A$2:$B$397,2,0))=TRUE,0,VLOOKUP(СМИ!$B102,'14'!$A$2:$B$397,2,0))</f>
        <v>0</v>
      </c>
      <c r="H102" s="51">
        <f>IF(ISNA(VLOOKUP(СМИ!$B102,'15'!$A$2:$B$397,2,0))=TRUE,0,VLOOKUP(СМИ!$B102,'15'!$A$2:$B$397,2,0))</f>
        <v>152800000</v>
      </c>
      <c r="I102" s="31">
        <f t="shared" si="11"/>
        <v>152800000</v>
      </c>
      <c r="J102" s="32">
        <f t="shared" si="12"/>
        <v>1</v>
      </c>
      <c r="L102" s="36" t="str">
        <f t="shared" si="13"/>
        <v>The Barbados Life</v>
      </c>
    </row>
    <row r="103" spans="1:12">
      <c r="A103" s="26">
        <f t="shared" si="14"/>
        <v>1</v>
      </c>
      <c r="B103" s="33" t="s">
        <v>68</v>
      </c>
      <c r="C103" s="51">
        <f>IF(ISNA(VLOOKUP(СМИ!$B103,'10'!$A$2:$B$392,2,0))=TRUE,0,VLOOKUP(СМИ!$B103,'10'!$A$2:$B$392,2,0))</f>
        <v>0</v>
      </c>
      <c r="D103" s="51">
        <f>IF(ISNA(VLOOKUP(СМИ!$B103,'11'!$A$2:$B$397,2,0))=TRUE,0,VLOOKUP(СМИ!$B103,'11'!$A$2:$B$397,2,0))</f>
        <v>149452266.24000001</v>
      </c>
      <c r="E103" s="51">
        <f>IF(ISNA(VLOOKUP(СМИ!$B103,'12'!$A$2:$B$397,2,0))=TRUE,0,VLOOKUP(СМИ!$B103,'12'!$A$2:$B$397,2,0))</f>
        <v>146800000</v>
      </c>
      <c r="F103" s="51">
        <f>IF(ISNA(VLOOKUP(СМИ!$B103,'13'!$A$2:$B$397,2,0))=TRUE,0,VLOOKUP(СМИ!$B103,'13'!$A$2:$B$397,2,0))</f>
        <v>0</v>
      </c>
      <c r="G103" s="51">
        <f>IF(ISNA(VLOOKUP(СМИ!$B103,'14'!$A$2:$B$397,2,0))=TRUE,0,VLOOKUP(СМИ!$B103,'14'!$A$2:$B$397,2,0))</f>
        <v>0</v>
      </c>
      <c r="H103" s="51">
        <f>IF(ISNA(VLOOKUP(СМИ!$B103,'15'!$A$2:$B$397,2,0))=TRUE,0,VLOOKUP(СМИ!$B103,'15'!$A$2:$B$397,2,0))</f>
        <v>0</v>
      </c>
      <c r="I103" s="31">
        <f t="shared" si="11"/>
        <v>296252266.24000001</v>
      </c>
      <c r="J103" s="32">
        <f t="shared" si="12"/>
        <v>2</v>
      </c>
      <c r="L103" s="36" t="str">
        <f t="shared" si="13"/>
        <v>The Caribbean Football Empire</v>
      </c>
    </row>
    <row r="104" spans="1:12">
      <c r="A104" s="26">
        <f t="shared" si="14"/>
        <v>1</v>
      </c>
      <c r="B104" s="33" t="s">
        <v>90</v>
      </c>
      <c r="C104" s="51">
        <f>IF(ISNA(VLOOKUP(СМИ!$B104,'10'!$A$2:$B$392,2,0))=TRUE,0,VLOOKUP(СМИ!$B104,'10'!$A$2:$B$392,2,0))</f>
        <v>0</v>
      </c>
      <c r="D104" s="51">
        <f>IF(ISNA(VLOOKUP(СМИ!$B104,'11'!$A$2:$B$397,2,0))=TRUE,0,VLOOKUP(СМИ!$B104,'11'!$A$2:$B$397,2,0))</f>
        <v>0</v>
      </c>
      <c r="E104" s="51">
        <f>IF(ISNA(VLOOKUP(СМИ!$B104,'12'!$A$2:$B$397,2,0))=TRUE,0,VLOOKUP(СМИ!$B104,'12'!$A$2:$B$397,2,0))</f>
        <v>28700000</v>
      </c>
      <c r="F104" s="51">
        <f>IF(ISNA(VLOOKUP(СМИ!$B104,'13'!$A$2:$B$397,2,0))=TRUE,0,VLOOKUP(СМИ!$B104,'13'!$A$2:$B$397,2,0))</f>
        <v>208400000</v>
      </c>
      <c r="G104" s="51">
        <f>IF(ISNA(VLOOKUP(СМИ!$B104,'14'!$A$2:$B$397,2,0))=TRUE,0,VLOOKUP(СМИ!$B104,'14'!$A$2:$B$397,2,0))</f>
        <v>239900000</v>
      </c>
      <c r="H104" s="51">
        <f>IF(ISNA(VLOOKUP(СМИ!$B104,'15'!$A$2:$B$397,2,0))=TRUE,0,VLOOKUP(СМИ!$B104,'15'!$A$2:$B$397,2,0))</f>
        <v>219200000</v>
      </c>
      <c r="I104" s="31">
        <f t="shared" si="11"/>
        <v>696200000</v>
      </c>
      <c r="J104" s="32">
        <f t="shared" si="12"/>
        <v>4</v>
      </c>
      <c r="L104" s="36" t="str">
        <f t="shared" si="13"/>
        <v>The Kenyan Times</v>
      </c>
    </row>
    <row r="105" spans="1:12">
      <c r="A105" s="26">
        <f t="shared" si="14"/>
        <v>1</v>
      </c>
      <c r="B105" s="30" t="s">
        <v>32</v>
      </c>
      <c r="C105" s="51">
        <f>IF(ISNA(VLOOKUP(СМИ!$B105,'10'!$A$2:$B$392,2,0))=TRUE,0,VLOOKUP(СМИ!$B105,'10'!$A$2:$B$392,2,0))</f>
        <v>114000000</v>
      </c>
      <c r="D105" s="51">
        <f>IF(ISNA(VLOOKUP(СМИ!$B105,'11'!$A$2:$B$397,2,0))=TRUE,0,VLOOKUP(СМИ!$B105,'11'!$A$2:$B$397,2,0))</f>
        <v>0</v>
      </c>
      <c r="E105" s="51">
        <f>IF(ISNA(VLOOKUP(СМИ!$B105,'12'!$A$2:$B$397,2,0))=TRUE,0,VLOOKUP(СМИ!$B105,'12'!$A$2:$B$397,2,0))</f>
        <v>0</v>
      </c>
      <c r="F105" s="51">
        <f>IF(ISNA(VLOOKUP(СМИ!$B105,'13'!$A$2:$B$397,2,0))=TRUE,0,VLOOKUP(СМИ!$B105,'13'!$A$2:$B$397,2,0))</f>
        <v>0</v>
      </c>
      <c r="G105" s="51">
        <f>IF(ISNA(VLOOKUP(СМИ!$B105,'14'!$A$2:$B$397,2,0))=TRUE,0,VLOOKUP(СМИ!$B105,'14'!$A$2:$B$397,2,0))</f>
        <v>0</v>
      </c>
      <c r="H105" s="51">
        <f>IF(ISNA(VLOOKUP(СМИ!$B105,'15'!$A$2:$B$397,2,0))=TRUE,0,VLOOKUP(СМИ!$B105,'15'!$A$2:$B$397,2,0))</f>
        <v>0</v>
      </c>
      <c r="I105" s="31">
        <f t="shared" si="11"/>
        <v>114000000</v>
      </c>
      <c r="J105" s="32">
        <f t="shared" si="12"/>
        <v>1</v>
      </c>
      <c r="L105" s="36" t="str">
        <f t="shared" si="13"/>
        <v>The Mauritius soccer</v>
      </c>
    </row>
    <row r="106" spans="1:12">
      <c r="A106" s="26">
        <f t="shared" si="14"/>
        <v>1</v>
      </c>
      <c r="B106" s="33" t="s">
        <v>125</v>
      </c>
      <c r="C106" s="51">
        <f>IF(ISNA(VLOOKUP(СМИ!$B106,'10'!$A$2:$B$392,2,0))=TRUE,0,VLOOKUP(СМИ!$B106,'10'!$A$2:$B$392,2,0))</f>
        <v>0</v>
      </c>
      <c r="D106" s="51">
        <f>IF(ISNA(VLOOKUP(СМИ!$B106,'11'!$A$2:$B$397,2,0))=TRUE,0,VLOOKUP(СМИ!$B106,'11'!$A$2:$B$397,2,0))</f>
        <v>0</v>
      </c>
      <c r="E106" s="51">
        <f>IF(ISNA(VLOOKUP(СМИ!$B106,'12'!$A$2:$B$397,2,0))=TRUE,0,VLOOKUP(СМИ!$B106,'12'!$A$2:$B$397,2,0))</f>
        <v>0</v>
      </c>
      <c r="F106" s="51">
        <f>IF(ISNA(VLOOKUP(СМИ!$B106,'13'!$A$2:$B$397,2,0))=TRUE,0,VLOOKUP(СМИ!$B106,'13'!$A$2:$B$397,2,0))</f>
        <v>25600000</v>
      </c>
      <c r="G106" s="51">
        <f>IF(ISNA(VLOOKUP(СМИ!$B106,'14'!$A$2:$B$397,2,0))=TRUE,0,VLOOKUP(СМИ!$B106,'14'!$A$2:$B$397,2,0))</f>
        <v>0</v>
      </c>
      <c r="H106" s="51">
        <f>IF(ISNA(VLOOKUP(СМИ!$B106,'15'!$A$2:$B$397,2,0))=TRUE,0,VLOOKUP(СМИ!$B106,'15'!$A$2:$B$397,2,0))</f>
        <v>0</v>
      </c>
      <c r="I106" s="31">
        <f t="shared" si="11"/>
        <v>25600000</v>
      </c>
      <c r="J106" s="32">
        <f t="shared" si="12"/>
        <v>1</v>
      </c>
      <c r="L106" s="36" t="str">
        <f t="shared" si="13"/>
        <v>The Red</v>
      </c>
    </row>
    <row r="107" spans="1:12">
      <c r="A107" s="26">
        <f t="shared" si="14"/>
        <v>1</v>
      </c>
      <c r="B107" s="35" t="s">
        <v>166</v>
      </c>
      <c r="C107" s="51">
        <f>IF(ISNA(VLOOKUP(СМИ!$B107,'10'!$A$2:$B$392,2,0))=TRUE,0,VLOOKUP(СМИ!$B107,'10'!$A$2:$B$392,2,0))</f>
        <v>0</v>
      </c>
      <c r="D107" s="51">
        <f>IF(ISNA(VLOOKUP(СМИ!$B107,'11'!$A$2:$B$397,2,0))=TRUE,0,VLOOKUP(СМИ!$B107,'11'!$A$2:$B$397,2,0))</f>
        <v>0</v>
      </c>
      <c r="E107" s="51">
        <f>IF(ISNA(VLOOKUP(СМИ!$B107,'12'!$A$2:$B$397,2,0))=TRUE,0,VLOOKUP(СМИ!$B107,'12'!$A$2:$B$397,2,0))</f>
        <v>0</v>
      </c>
      <c r="F107" s="51">
        <f>IF(ISNA(VLOOKUP(СМИ!$B107,'13'!$A$2:$B$397,2,0))=TRUE,0,VLOOKUP(СМИ!$B107,'13'!$A$2:$B$397,2,0))</f>
        <v>119600000</v>
      </c>
      <c r="G107" s="51">
        <f>IF(ISNA(VLOOKUP(СМИ!$B107,'14'!$A$2:$B$397,2,0))=TRUE,0,VLOOKUP(СМИ!$B107,'14'!$A$2:$B$397,2,0))</f>
        <v>175000000</v>
      </c>
      <c r="H107" s="51">
        <f>IF(ISNA(VLOOKUP(СМИ!$B107,'15'!$A$2:$B$397,2,0))=TRUE,0,VLOOKUP(СМИ!$B107,'15'!$A$2:$B$397,2,0))</f>
        <v>20600000</v>
      </c>
      <c r="I107" s="31">
        <f t="shared" si="11"/>
        <v>315200000</v>
      </c>
      <c r="J107" s="32">
        <f t="shared" si="12"/>
        <v>3</v>
      </c>
      <c r="L107" s="36" t="str">
        <f t="shared" si="13"/>
        <v xml:space="preserve">The Revolution Times </v>
      </c>
    </row>
    <row r="108" spans="1:12">
      <c r="A108" s="26">
        <f t="shared" si="14"/>
        <v>1</v>
      </c>
      <c r="B108" s="34" t="s">
        <v>150</v>
      </c>
      <c r="C108" s="51">
        <f>IF(ISNA(VLOOKUP(СМИ!$B108,'10'!$A$2:$B$392,2,0))=TRUE,0,VLOOKUP(СМИ!$B108,'10'!$A$2:$B$392,2,0))</f>
        <v>0</v>
      </c>
      <c r="D108" s="51">
        <f>IF(ISNA(VLOOKUP(СМИ!$B108,'11'!$A$2:$B$397,2,0))=TRUE,0,VLOOKUP(СМИ!$B108,'11'!$A$2:$B$397,2,0))</f>
        <v>0</v>
      </c>
      <c r="E108" s="51">
        <f>IF(ISNA(VLOOKUP(СМИ!$B108,'12'!$A$2:$B$397,2,0))=TRUE,0,VLOOKUP(СМИ!$B108,'12'!$A$2:$B$397,2,0))</f>
        <v>0</v>
      </c>
      <c r="F108" s="51">
        <f>IF(ISNA(VLOOKUP(СМИ!$B108,'13'!$A$2:$B$397,2,0))=TRUE,0,VLOOKUP(СМИ!$B108,'13'!$A$2:$B$397,2,0))</f>
        <v>0</v>
      </c>
      <c r="G108" s="51">
        <f>IF(ISNA(VLOOKUP(СМИ!$B108,'14'!$A$2:$B$397,2,0))=TRUE,0,VLOOKUP(СМИ!$B108,'14'!$A$2:$B$397,2,0))</f>
        <v>107900000</v>
      </c>
      <c r="H108" s="51">
        <f>IF(ISNA(VLOOKUP(СМИ!$B108,'15'!$A$2:$B$397,2,0))=TRUE,0,VLOOKUP(СМИ!$B108,'15'!$A$2:$B$397,2,0))</f>
        <v>0</v>
      </c>
      <c r="I108" s="31">
        <f t="shared" si="11"/>
        <v>107900000</v>
      </c>
      <c r="J108" s="32">
        <f t="shared" si="12"/>
        <v>1</v>
      </c>
      <c r="L108" s="36" t="str">
        <f t="shared" si="13"/>
        <v>The Revolution Times #2</v>
      </c>
    </row>
    <row r="109" spans="1:12">
      <c r="A109" s="26">
        <f t="shared" si="14"/>
        <v>1</v>
      </c>
      <c r="B109" s="33" t="s">
        <v>78</v>
      </c>
      <c r="C109" s="51">
        <f>IF(ISNA(VLOOKUP(СМИ!$B109,'10'!$A$2:$B$392,2,0))=TRUE,0,VLOOKUP(СМИ!$B109,'10'!$A$2:$B$392,2,0))</f>
        <v>0</v>
      </c>
      <c r="D109" s="51">
        <f>IF(ISNA(VLOOKUP(СМИ!$B109,'11'!$A$2:$B$397,2,0))=TRUE,0,VLOOKUP(СМИ!$B109,'11'!$A$2:$B$397,2,0))</f>
        <v>0</v>
      </c>
      <c r="E109" s="51">
        <f>IF(ISNA(VLOOKUP(СМИ!$B109,'12'!$A$2:$B$397,2,0))=TRUE,0,VLOOKUP(СМИ!$B109,'12'!$A$2:$B$397,2,0))</f>
        <v>91900000</v>
      </c>
      <c r="F109" s="51">
        <f>IF(ISNA(VLOOKUP(СМИ!$B109,'13'!$A$2:$B$397,2,0))=TRUE,0,VLOOKUP(СМИ!$B109,'13'!$A$2:$B$397,2,0))</f>
        <v>0</v>
      </c>
      <c r="G109" s="51">
        <f>IF(ISNA(VLOOKUP(СМИ!$B109,'14'!$A$2:$B$397,2,0))=TRUE,0,VLOOKUP(СМИ!$B109,'14'!$A$2:$B$397,2,0))</f>
        <v>0</v>
      </c>
      <c r="H109" s="51">
        <f>IF(ISNA(VLOOKUP(СМИ!$B109,'15'!$A$2:$B$397,2,0))=TRUE,0,VLOOKUP(СМИ!$B109,'15'!$A$2:$B$397,2,0))</f>
        <v>0</v>
      </c>
      <c r="I109" s="31">
        <f t="shared" si="11"/>
        <v>91900000</v>
      </c>
      <c r="J109" s="32">
        <f t="shared" si="12"/>
        <v>1</v>
      </c>
      <c r="L109" s="36" t="str">
        <f t="shared" si="13"/>
        <v>The Rising Sun News</v>
      </c>
    </row>
    <row r="110" spans="1:12">
      <c r="A110" s="26">
        <f t="shared" si="14"/>
        <v>1</v>
      </c>
      <c r="B110" s="33" t="s">
        <v>74</v>
      </c>
      <c r="C110" s="51">
        <f>IF(ISNA(VLOOKUP(СМИ!$B110,'10'!$A$2:$B$392,2,0))=TRUE,0,VLOOKUP(СМИ!$B110,'10'!$A$2:$B$392,2,0))</f>
        <v>0</v>
      </c>
      <c r="D110" s="51">
        <f>IF(ISNA(VLOOKUP(СМИ!$B110,'11'!$A$2:$B$397,2,0))=TRUE,0,VLOOKUP(СМИ!$B110,'11'!$A$2:$B$397,2,0))</f>
        <v>0</v>
      </c>
      <c r="E110" s="51">
        <f>IF(ISNA(VLOOKUP(СМИ!$B110,'12'!$A$2:$B$397,2,0))=TRUE,0,VLOOKUP(СМИ!$B110,'12'!$A$2:$B$397,2,0))</f>
        <v>117800000</v>
      </c>
      <c r="F110" s="51">
        <f>IF(ISNA(VLOOKUP(СМИ!$B110,'13'!$A$2:$B$397,2,0))=TRUE,0,VLOOKUP(СМИ!$B110,'13'!$A$2:$B$397,2,0))</f>
        <v>204200000</v>
      </c>
      <c r="G110" s="51">
        <f>IF(ISNA(VLOOKUP(СМИ!$B110,'14'!$A$2:$B$397,2,0))=TRUE,0,VLOOKUP(СМИ!$B110,'14'!$A$2:$B$397,2,0))</f>
        <v>143000000</v>
      </c>
      <c r="H110" s="51">
        <f>IF(ISNA(VLOOKUP(СМИ!$B110,'15'!$A$2:$B$397,2,0))=TRUE,0,VLOOKUP(СМИ!$B110,'15'!$A$2:$B$397,2,0))</f>
        <v>85900000</v>
      </c>
      <c r="I110" s="31">
        <f t="shared" si="11"/>
        <v>550900000</v>
      </c>
      <c r="J110" s="32">
        <f t="shared" si="12"/>
        <v>4</v>
      </c>
      <c r="L110" s="36" t="str">
        <f t="shared" si="13"/>
        <v>The Royal Gazette</v>
      </c>
    </row>
    <row r="111" spans="1:12">
      <c r="A111" s="26">
        <f t="shared" si="14"/>
        <v>1</v>
      </c>
      <c r="B111" s="35" t="s">
        <v>167</v>
      </c>
      <c r="C111" s="51">
        <f>IF(ISNA(VLOOKUP(СМИ!$B111,'10'!$A$2:$B$392,2,0))=TRUE,0,VLOOKUP(СМИ!$B111,'10'!$A$2:$B$392,2,0))</f>
        <v>0</v>
      </c>
      <c r="D111" s="51">
        <f>IF(ISNA(VLOOKUP(СМИ!$B111,'11'!$A$2:$B$397,2,0))=TRUE,0,VLOOKUP(СМИ!$B111,'11'!$A$2:$B$397,2,0))</f>
        <v>0</v>
      </c>
      <c r="E111" s="51">
        <f>IF(ISNA(VLOOKUP(СМИ!$B111,'12'!$A$2:$B$397,2,0))=TRUE,0,VLOOKUP(СМИ!$B111,'12'!$A$2:$B$397,2,0))</f>
        <v>0</v>
      </c>
      <c r="F111" s="51">
        <f>IF(ISNA(VLOOKUP(СМИ!$B111,'13'!$A$2:$B$397,2,0))=TRUE,0,VLOOKUP(СМИ!$B111,'13'!$A$2:$B$397,2,0))</f>
        <v>0</v>
      </c>
      <c r="G111" s="51">
        <f>IF(ISNA(VLOOKUP(СМИ!$B111,'14'!$A$2:$B$397,2,0))=TRUE,0,VLOOKUP(СМИ!$B111,'14'!$A$2:$B$397,2,0))</f>
        <v>0</v>
      </c>
      <c r="H111" s="51">
        <f>IF(ISNA(VLOOKUP(СМИ!$B111,'15'!$A$2:$B$397,2,0))=TRUE,0,VLOOKUP(СМИ!$B111,'15'!$A$2:$B$397,2,0))</f>
        <v>156200000</v>
      </c>
      <c r="I111" s="31">
        <f t="shared" si="11"/>
        <v>156200000</v>
      </c>
      <c r="J111" s="32">
        <f t="shared" si="12"/>
        <v>1</v>
      </c>
      <c r="L111" s="36" t="str">
        <f t="shared" si="13"/>
        <v>Times of India</v>
      </c>
    </row>
    <row r="112" spans="1:12">
      <c r="A112" s="26">
        <f t="shared" si="14"/>
        <v>1</v>
      </c>
      <c r="B112" s="30" t="s">
        <v>190</v>
      </c>
      <c r="C112" s="51">
        <f>IF(ISNA(VLOOKUP(СМИ!$B112,'10'!$A$2:$B$392,2,0))=TRUE,0,VLOOKUP(СМИ!$B112,'10'!$A$2:$B$392,2,0))</f>
        <v>2300000</v>
      </c>
      <c r="D112" s="51">
        <f>IF(ISNA(VLOOKUP(СМИ!$B112,'11'!$A$2:$B$397,2,0))=TRUE,0,VLOOKUP(СМИ!$B112,'11'!$A$2:$B$397,2,0))</f>
        <v>94286000</v>
      </c>
      <c r="E112" s="51">
        <f>IF(ISNA(VLOOKUP(СМИ!$B112,'12'!$A$2:$B$397,2,0))=TRUE,0,VLOOKUP(СМИ!$B112,'12'!$A$2:$B$397,2,0))</f>
        <v>0</v>
      </c>
      <c r="F112" s="51">
        <f>IF(ISNA(VLOOKUP(СМИ!$B112,'13'!$A$2:$B$397,2,0))=TRUE,0,VLOOKUP(СМИ!$B112,'13'!$A$2:$B$397,2,0))</f>
        <v>0</v>
      </c>
      <c r="G112" s="51">
        <f>IF(ISNA(VLOOKUP(СМИ!$B112,'14'!$A$2:$B$397,2,0))=TRUE,0,VLOOKUP(СМИ!$B112,'14'!$A$2:$B$397,2,0))</f>
        <v>0</v>
      </c>
      <c r="H112" s="51">
        <f>IF(ISNA(VLOOKUP(СМИ!$B112,'15'!$A$2:$B$397,2,0))=TRUE,0,VLOOKUP(СМИ!$B112,'15'!$A$2:$B$397,2,0))</f>
        <v>0</v>
      </c>
      <c r="I112" s="31">
        <f t="shared" si="11"/>
        <v>96586000</v>
      </c>
      <c r="J112" s="32">
        <f t="shared" si="12"/>
        <v>2</v>
      </c>
      <c r="L112" s="36" t="str">
        <f t="shared" si="13"/>
        <v>Totalfootball</v>
      </c>
    </row>
    <row r="113" spans="1:12">
      <c r="A113" s="26">
        <f t="shared" si="14"/>
        <v>1</v>
      </c>
      <c r="B113" s="33" t="s">
        <v>110</v>
      </c>
      <c r="C113" s="51">
        <f>IF(ISNA(VLOOKUP(СМИ!$B113,'10'!$A$2:$B$392,2,0))=TRUE,0,VLOOKUP(СМИ!$B113,'10'!$A$2:$B$392,2,0))</f>
        <v>0</v>
      </c>
      <c r="D113" s="51">
        <f>IF(ISNA(VLOOKUP(СМИ!$B113,'11'!$A$2:$B$397,2,0))=TRUE,0,VLOOKUP(СМИ!$B113,'11'!$A$2:$B$397,2,0))</f>
        <v>111910400</v>
      </c>
      <c r="E113" s="51">
        <f>IF(ISNA(VLOOKUP(СМИ!$B113,'12'!$A$2:$B$397,2,0))=TRUE,0,VLOOKUP(СМИ!$B113,'12'!$A$2:$B$397,2,0))</f>
        <v>0</v>
      </c>
      <c r="F113" s="51">
        <f>IF(ISNA(VLOOKUP(СМИ!$B113,'13'!$A$2:$B$397,2,0))=TRUE,0,VLOOKUP(СМИ!$B113,'13'!$A$2:$B$397,2,0))</f>
        <v>106300000</v>
      </c>
      <c r="G113" s="51">
        <f>IF(ISNA(VLOOKUP(СМИ!$B113,'14'!$A$2:$B$397,2,0))=TRUE,0,VLOOKUP(СМИ!$B113,'14'!$A$2:$B$397,2,0))</f>
        <v>17300000</v>
      </c>
      <c r="H113" s="51">
        <f>IF(ISNA(VLOOKUP(СМИ!$B113,'15'!$A$2:$B$397,2,0))=TRUE,0,VLOOKUP(СМИ!$B113,'15'!$A$2:$B$397,2,0))</f>
        <v>0</v>
      </c>
      <c r="I113" s="31">
        <f t="shared" si="11"/>
        <v>235510400</v>
      </c>
      <c r="J113" s="32">
        <f t="shared" si="12"/>
        <v>3</v>
      </c>
      <c r="L113" s="36" t="str">
        <f t="shared" si="13"/>
        <v>Turkmen Sport Magazine</v>
      </c>
    </row>
    <row r="114" spans="1:12">
      <c r="A114" s="26">
        <f t="shared" si="14"/>
        <v>1</v>
      </c>
      <c r="B114" s="33" t="s">
        <v>97</v>
      </c>
      <c r="C114" s="51">
        <f>IF(ISNA(VLOOKUP(СМИ!$B114,'10'!$A$2:$B$392,2,0))=TRUE,0,VLOOKUP(СМИ!$B114,'10'!$A$2:$B$392,2,0))</f>
        <v>0</v>
      </c>
      <c r="D114" s="51">
        <f>IF(ISNA(VLOOKUP(СМИ!$B114,'11'!$A$2:$B$397,2,0))=TRUE,0,VLOOKUP(СМИ!$B114,'11'!$A$2:$B$397,2,0))</f>
        <v>0</v>
      </c>
      <c r="E114" s="51">
        <f>IF(ISNA(VLOOKUP(СМИ!$B114,'12'!$A$2:$B$397,2,0))=TRUE,0,VLOOKUP(СМИ!$B114,'12'!$A$2:$B$397,2,0))</f>
        <v>13300000</v>
      </c>
      <c r="F114" s="51">
        <f>IF(ISNA(VLOOKUP(СМИ!$B114,'13'!$A$2:$B$397,2,0))=TRUE,0,VLOOKUP(СМИ!$B114,'13'!$A$2:$B$397,2,0))</f>
        <v>0</v>
      </c>
      <c r="G114" s="51">
        <f>IF(ISNA(VLOOKUP(СМИ!$B114,'14'!$A$2:$B$397,2,0))=TRUE,0,VLOOKUP(СМИ!$B114,'14'!$A$2:$B$397,2,0))</f>
        <v>0</v>
      </c>
      <c r="H114" s="51">
        <f>IF(ISNA(VLOOKUP(СМИ!$B114,'15'!$A$2:$B$397,2,0))=TRUE,0,VLOOKUP(СМИ!$B114,'15'!$A$2:$B$397,2,0))</f>
        <v>0</v>
      </c>
      <c r="I114" s="31">
        <f t="shared" si="11"/>
        <v>13300000</v>
      </c>
      <c r="J114" s="32">
        <f t="shared" si="12"/>
        <v>1</v>
      </c>
      <c r="L114" s="36" t="str">
        <f t="shared" si="13"/>
        <v>Uhuru na Umoja</v>
      </c>
    </row>
    <row r="115" spans="1:12">
      <c r="A115" s="26">
        <f t="shared" si="14"/>
        <v>1</v>
      </c>
      <c r="B115" s="30" t="s">
        <v>24</v>
      </c>
      <c r="C115" s="51">
        <f>IF(ISNA(VLOOKUP(СМИ!$B115,'10'!$A$2:$B$392,2,0))=TRUE,0,VLOOKUP(СМИ!$B115,'10'!$A$2:$B$392,2,0))</f>
        <v>83400000</v>
      </c>
      <c r="D115" s="51">
        <f>IF(ISNA(VLOOKUP(СМИ!$B115,'11'!$A$2:$B$397,2,0))=TRUE,0,VLOOKUP(СМИ!$B115,'11'!$A$2:$B$397,2,0))</f>
        <v>0</v>
      </c>
      <c r="E115" s="51">
        <f>IF(ISNA(VLOOKUP(СМИ!$B115,'12'!$A$2:$B$397,2,0))=TRUE,0,VLOOKUP(СМИ!$B115,'12'!$A$2:$B$397,2,0))</f>
        <v>0</v>
      </c>
      <c r="F115" s="51">
        <f>IF(ISNA(VLOOKUP(СМИ!$B115,'13'!$A$2:$B$397,2,0))=TRUE,0,VLOOKUP(СМИ!$B115,'13'!$A$2:$B$397,2,0))</f>
        <v>0</v>
      </c>
      <c r="G115" s="51">
        <f>IF(ISNA(VLOOKUP(СМИ!$B115,'14'!$A$2:$B$397,2,0))=TRUE,0,VLOOKUP(СМИ!$B115,'14'!$A$2:$B$397,2,0))</f>
        <v>0</v>
      </c>
      <c r="H115" s="51">
        <f>IF(ISNA(VLOOKUP(СМИ!$B115,'15'!$A$2:$B$397,2,0))=TRUE,0,VLOOKUP(СМИ!$B115,'15'!$A$2:$B$397,2,0))</f>
        <v>0</v>
      </c>
      <c r="I115" s="31">
        <f t="shared" si="11"/>
        <v>83400000</v>
      </c>
      <c r="J115" s="32">
        <f t="shared" si="12"/>
        <v>1</v>
      </c>
      <c r="L115" s="36" t="str">
        <f t="shared" si="13"/>
        <v>Uruguay's Journal 3Б</v>
      </c>
    </row>
    <row r="116" spans="1:12">
      <c r="A116" s="26">
        <f t="shared" si="14"/>
        <v>1</v>
      </c>
      <c r="B116" s="33" t="s">
        <v>87</v>
      </c>
      <c r="C116" s="51">
        <f>IF(ISNA(VLOOKUP(СМИ!$B116,'10'!$A$2:$B$392,2,0))=TRUE,0,VLOOKUP(СМИ!$B116,'10'!$A$2:$B$392,2,0))</f>
        <v>0</v>
      </c>
      <c r="D116" s="51">
        <f>IF(ISNA(VLOOKUP(СМИ!$B116,'11'!$A$2:$B$397,2,0))=TRUE,0,VLOOKUP(СМИ!$B116,'11'!$A$2:$B$397,2,0))</f>
        <v>53559792</v>
      </c>
      <c r="E116" s="51">
        <f>IF(ISNA(VLOOKUP(СМИ!$B116,'12'!$A$2:$B$397,2,0))=TRUE,0,VLOOKUP(СМИ!$B116,'12'!$A$2:$B$397,2,0))</f>
        <v>35500000</v>
      </c>
      <c r="F116" s="51">
        <f>IF(ISNA(VLOOKUP(СМИ!$B116,'13'!$A$2:$B$397,2,0))=TRUE,0,VLOOKUP(СМИ!$B116,'13'!$A$2:$B$397,2,0))</f>
        <v>50600000</v>
      </c>
      <c r="G116" s="51">
        <f>IF(ISNA(VLOOKUP(СМИ!$B116,'14'!$A$2:$B$397,2,0))=TRUE,0,VLOOKUP(СМИ!$B116,'14'!$A$2:$B$397,2,0))</f>
        <v>29400000</v>
      </c>
      <c r="H116" s="51">
        <f>IF(ISNA(VLOOKUP(СМИ!$B116,'15'!$A$2:$B$397,2,0))=TRUE,0,VLOOKUP(СМИ!$B116,'15'!$A$2:$B$397,2,0))</f>
        <v>0</v>
      </c>
      <c r="I116" s="31">
        <f t="shared" si="11"/>
        <v>169059792</v>
      </c>
      <c r="J116" s="32">
        <f t="shared" si="12"/>
        <v>4</v>
      </c>
      <c r="L116" s="36" t="str">
        <f t="shared" si="13"/>
        <v>USSR</v>
      </c>
    </row>
    <row r="117" spans="1:12">
      <c r="A117" s="26">
        <f t="shared" si="14"/>
        <v>1</v>
      </c>
      <c r="B117" s="33" t="s">
        <v>84</v>
      </c>
      <c r="C117" s="51">
        <f>IF(ISNA(VLOOKUP(СМИ!$B117,'10'!$A$2:$B$392,2,0))=TRUE,0,VLOOKUP(СМИ!$B117,'10'!$A$2:$B$392,2,0))</f>
        <v>0</v>
      </c>
      <c r="D117" s="51">
        <f>IF(ISNA(VLOOKUP(СМИ!$B117,'11'!$A$2:$B$397,2,0))=TRUE,0,VLOOKUP(СМИ!$B117,'11'!$A$2:$B$397,2,0))</f>
        <v>0</v>
      </c>
      <c r="E117" s="51">
        <f>IF(ISNA(VLOOKUP(СМИ!$B117,'12'!$A$2:$B$397,2,0))=TRUE,0,VLOOKUP(СМИ!$B117,'12'!$A$2:$B$397,2,0))</f>
        <v>51100000</v>
      </c>
      <c r="F117" s="51">
        <f>IF(ISNA(VLOOKUP(СМИ!$B117,'13'!$A$2:$B$397,2,0))=TRUE,0,VLOOKUP(СМИ!$B117,'13'!$A$2:$B$397,2,0))</f>
        <v>0</v>
      </c>
      <c r="G117" s="51">
        <f>IF(ISNA(VLOOKUP(СМИ!$B117,'14'!$A$2:$B$397,2,0))=TRUE,0,VLOOKUP(СМИ!$B117,'14'!$A$2:$B$397,2,0))</f>
        <v>0</v>
      </c>
      <c r="H117" s="51">
        <f>IF(ISNA(VLOOKUP(СМИ!$B117,'15'!$A$2:$B$397,2,0))=TRUE,0,VLOOKUP(СМИ!$B117,'15'!$A$2:$B$397,2,0))</f>
        <v>0</v>
      </c>
      <c r="I117" s="31">
        <f t="shared" si="11"/>
        <v>51100000</v>
      </c>
      <c r="J117" s="32">
        <f t="shared" si="12"/>
        <v>1</v>
      </c>
      <c r="L117" s="36" t="str">
        <f t="shared" si="13"/>
        <v>VanuafOOt</v>
      </c>
    </row>
    <row r="118" spans="1:12">
      <c r="A118" s="26">
        <f t="shared" si="14"/>
        <v>1</v>
      </c>
      <c r="B118" s="30" t="s">
        <v>36</v>
      </c>
      <c r="C118" s="51">
        <f>IF(ISNA(VLOOKUP(СМИ!$B118,'10'!$A$2:$B$392,2,0))=TRUE,0,VLOOKUP(СМИ!$B118,'10'!$A$2:$B$392,2,0))</f>
        <v>166000000</v>
      </c>
      <c r="D118" s="51">
        <f>IF(ISNA(VLOOKUP(СМИ!$B118,'11'!$A$2:$B$397,2,0))=TRUE,0,VLOOKUP(СМИ!$B118,'11'!$A$2:$B$397,2,0))</f>
        <v>115200000</v>
      </c>
      <c r="E118" s="51">
        <f>IF(ISNA(VLOOKUP(СМИ!$B118,'12'!$A$2:$B$397,2,0))=TRUE,0,VLOOKUP(СМИ!$B118,'12'!$A$2:$B$397,2,0))</f>
        <v>0</v>
      </c>
      <c r="F118" s="51">
        <f>IF(ISNA(VLOOKUP(СМИ!$B118,'13'!$A$2:$B$397,2,0))=TRUE,0,VLOOKUP(СМИ!$B118,'13'!$A$2:$B$397,2,0))</f>
        <v>0</v>
      </c>
      <c r="G118" s="51">
        <f>IF(ISNA(VLOOKUP(СМИ!$B118,'14'!$A$2:$B$397,2,0))=TRUE,0,VLOOKUP(СМИ!$B118,'14'!$A$2:$B$397,2,0))</f>
        <v>0</v>
      </c>
      <c r="H118" s="51">
        <f>IF(ISNA(VLOOKUP(СМИ!$B118,'15'!$A$2:$B$397,2,0))=TRUE,0,VLOOKUP(СМИ!$B118,'15'!$A$2:$B$397,2,0))</f>
        <v>0</v>
      </c>
      <c r="I118" s="31">
        <f t="shared" si="11"/>
        <v>281200000</v>
      </c>
      <c r="J118" s="32">
        <f t="shared" si="12"/>
        <v>2</v>
      </c>
      <c r="L118" s="36" t="str">
        <f t="shared" si="13"/>
        <v>Vanuatu Weekly</v>
      </c>
    </row>
    <row r="119" spans="1:12">
      <c r="A119" s="26">
        <f t="shared" si="14"/>
        <v>1</v>
      </c>
      <c r="B119" s="33" t="s">
        <v>85</v>
      </c>
      <c r="C119" s="51">
        <f>IF(ISNA(VLOOKUP(СМИ!$B119,'10'!$A$2:$B$392,2,0))=TRUE,0,VLOOKUP(СМИ!$B119,'10'!$A$2:$B$392,2,0))</f>
        <v>0</v>
      </c>
      <c r="D119" s="51">
        <f>IF(ISNA(VLOOKUP(СМИ!$B119,'11'!$A$2:$B$397,2,0))=TRUE,0,VLOOKUP(СМИ!$B119,'11'!$A$2:$B$397,2,0))</f>
        <v>50699700</v>
      </c>
      <c r="E119" s="51">
        <f>IF(ISNA(VLOOKUP(СМИ!$B119,'12'!$A$2:$B$397,2,0))=TRUE,0,VLOOKUP(СМИ!$B119,'12'!$A$2:$B$397,2,0))</f>
        <v>43100000</v>
      </c>
      <c r="F119" s="51">
        <f>IF(ISNA(VLOOKUP(СМИ!$B119,'13'!$A$2:$B$397,2,0))=TRUE,0,VLOOKUP(СМИ!$B119,'13'!$A$2:$B$397,2,0))</f>
        <v>71000000</v>
      </c>
      <c r="G119" s="51">
        <f>IF(ISNA(VLOOKUP(СМИ!$B119,'14'!$A$2:$B$397,2,0))=TRUE,0,VLOOKUP(СМИ!$B119,'14'!$A$2:$B$397,2,0))</f>
        <v>0</v>
      </c>
      <c r="H119" s="51">
        <f>IF(ISNA(VLOOKUP(СМИ!$B119,'15'!$A$2:$B$397,2,0))=TRUE,0,VLOOKUP(СМИ!$B119,'15'!$A$2:$B$397,2,0))</f>
        <v>0</v>
      </c>
      <c r="I119" s="31">
        <f t="shared" si="11"/>
        <v>164799700</v>
      </c>
      <c r="J119" s="32">
        <f t="shared" si="12"/>
        <v>3</v>
      </c>
      <c r="L119" s="36" t="str">
        <f t="shared" si="13"/>
        <v>Venezuela Futbol Report</v>
      </c>
    </row>
    <row r="120" spans="1:12">
      <c r="A120" s="26">
        <f t="shared" si="14"/>
        <v>1</v>
      </c>
      <c r="B120" s="33" t="s">
        <v>70</v>
      </c>
      <c r="C120" s="51">
        <f>IF(ISNA(VLOOKUP(СМИ!$B120,'10'!$A$2:$B$392,2,0))=TRUE,0,VLOOKUP(СМИ!$B120,'10'!$A$2:$B$392,2,0))</f>
        <v>0</v>
      </c>
      <c r="D120" s="51">
        <f>IF(ISNA(VLOOKUP(СМИ!$B120,'11'!$A$2:$B$397,2,0))=TRUE,0,VLOOKUP(СМИ!$B120,'11'!$A$2:$B$397,2,0))</f>
        <v>0</v>
      </c>
      <c r="E120" s="51">
        <f>IF(ISNA(VLOOKUP(СМИ!$B120,'12'!$A$2:$B$397,2,0))=TRUE,0,VLOOKUP(СМИ!$B120,'12'!$A$2:$B$397,2,0))</f>
        <v>130100000</v>
      </c>
      <c r="F120" s="51">
        <f>IF(ISNA(VLOOKUP(СМИ!$B120,'13'!$A$2:$B$397,2,0))=TRUE,0,VLOOKUP(СМИ!$B120,'13'!$A$2:$B$397,2,0))</f>
        <v>0</v>
      </c>
      <c r="G120" s="51">
        <f>IF(ISNA(VLOOKUP(СМИ!$B120,'14'!$A$2:$B$397,2,0))=TRUE,0,VLOOKUP(СМИ!$B120,'14'!$A$2:$B$397,2,0))</f>
        <v>0</v>
      </c>
      <c r="H120" s="51">
        <f>IF(ISNA(VLOOKUP(СМИ!$B120,'15'!$A$2:$B$397,2,0))=TRUE,0,VLOOKUP(СМИ!$B120,'15'!$A$2:$B$397,2,0))</f>
        <v>0</v>
      </c>
      <c r="I120" s="31">
        <f t="shared" si="11"/>
        <v>130100000</v>
      </c>
      <c r="J120" s="32">
        <f t="shared" si="12"/>
        <v>1</v>
      </c>
      <c r="L120" s="36" t="str">
        <f t="shared" si="13"/>
        <v>VIF Life</v>
      </c>
    </row>
    <row r="121" spans="1:12">
      <c r="A121" s="26">
        <f t="shared" si="14"/>
        <v>1</v>
      </c>
      <c r="B121" s="33" t="s">
        <v>118</v>
      </c>
      <c r="C121" s="51">
        <f>IF(ISNA(VLOOKUP(СМИ!$B121,'10'!$A$2:$B$392,2,0))=TRUE,0,VLOOKUP(СМИ!$B121,'10'!$A$2:$B$392,2,0))</f>
        <v>0</v>
      </c>
      <c r="D121" s="51">
        <f>IF(ISNA(VLOOKUP(СМИ!$B121,'11'!$A$2:$B$397,2,0))=TRUE,0,VLOOKUP(СМИ!$B121,'11'!$A$2:$B$397,2,0))</f>
        <v>0</v>
      </c>
      <c r="E121" s="51">
        <f>IF(ISNA(VLOOKUP(СМИ!$B121,'12'!$A$2:$B$397,2,0))=TRUE,0,VLOOKUP(СМИ!$B121,'12'!$A$2:$B$397,2,0))</f>
        <v>0</v>
      </c>
      <c r="F121" s="51">
        <f>IF(ISNA(VLOOKUP(СМИ!$B121,'13'!$A$2:$B$397,2,0))=TRUE,0,VLOOKUP(СМИ!$B121,'13'!$A$2:$B$397,2,0))</f>
        <v>53500000</v>
      </c>
      <c r="G121" s="51">
        <f>IF(ISNA(VLOOKUP(СМИ!$B121,'14'!$A$2:$B$397,2,0))=TRUE,0,VLOOKUP(СМИ!$B121,'14'!$A$2:$B$397,2,0))</f>
        <v>52900000</v>
      </c>
      <c r="H121" s="51">
        <f>IF(ISNA(VLOOKUP(СМИ!$B121,'15'!$A$2:$B$397,2,0))=TRUE,0,VLOOKUP(СМИ!$B121,'15'!$A$2:$B$397,2,0))</f>
        <v>64800000</v>
      </c>
      <c r="I121" s="31">
        <f t="shared" ref="I121:I150" si="15">SUM(C121:H121)</f>
        <v>171200000</v>
      </c>
      <c r="J121" s="32">
        <f t="shared" ref="J121:J150" si="16">COUNTIFS(C121:H121,"&gt;0")</f>
        <v>3</v>
      </c>
      <c r="L121" s="36" t="str">
        <f t="shared" si="13"/>
        <v>Viva Honduras</v>
      </c>
    </row>
    <row r="122" spans="1:12">
      <c r="A122" s="26">
        <f t="shared" si="14"/>
        <v>1</v>
      </c>
      <c r="B122" s="34" t="s">
        <v>202</v>
      </c>
      <c r="C122" s="51">
        <f>IF(ISNA(VLOOKUP(СМИ!$B122,'10'!$A$2:$B$392,2,0))=TRUE,0,VLOOKUP(СМИ!$B122,'10'!$A$2:$B$392,2,0))</f>
        <v>0</v>
      </c>
      <c r="D122" s="51">
        <f>IF(ISNA(VLOOKUP(СМИ!$B122,'11'!$A$2:$B$397,2,0))=TRUE,0,VLOOKUP(СМИ!$B122,'11'!$A$2:$B$397,2,0))</f>
        <v>0</v>
      </c>
      <c r="E122" s="51">
        <f>IF(ISNA(VLOOKUP(СМИ!$B122,'12'!$A$2:$B$397,2,0))=TRUE,0,VLOOKUP(СМИ!$B122,'12'!$A$2:$B$397,2,0))</f>
        <v>0</v>
      </c>
      <c r="F122" s="51">
        <f>IF(ISNA(VLOOKUP(СМИ!$B122,'13'!$A$2:$B$397,2,0))=TRUE,0,VLOOKUP(СМИ!$B122,'13'!$A$2:$B$397,2,0))</f>
        <v>0</v>
      </c>
      <c r="G122" s="51">
        <f>IF(ISNA(VLOOKUP(СМИ!$B122,'14'!$A$2:$B$397,2,0))=TRUE,0,VLOOKUP(СМИ!$B122,'14'!$A$2:$B$397,2,0))</f>
        <v>59900000</v>
      </c>
      <c r="H122" s="51">
        <f>IF(ISNA(VLOOKUP(СМИ!$B122,'15'!$A$2:$B$397,2,0))=TRUE,0,VLOOKUP(СМИ!$B122,'15'!$A$2:$B$397,2,0))</f>
        <v>0</v>
      </c>
      <c r="I122" s="31">
        <f t="shared" si="15"/>
        <v>59900000</v>
      </c>
      <c r="J122" s="32">
        <f t="shared" si="16"/>
        <v>1</v>
      </c>
      <c r="L122" s="36" t="str">
        <f t="shared" si="13"/>
        <v>Viva Mexico</v>
      </c>
    </row>
    <row r="123" spans="1:12">
      <c r="A123" s="26">
        <f t="shared" si="14"/>
        <v>1</v>
      </c>
      <c r="B123" s="33" t="s">
        <v>130</v>
      </c>
      <c r="C123" s="51">
        <f>IF(ISNA(VLOOKUP(СМИ!$B123,'10'!$A$2:$B$392,2,0))=TRUE,0,VLOOKUP(СМИ!$B123,'10'!$A$2:$B$392,2,0))</f>
        <v>0</v>
      </c>
      <c r="D123" s="51">
        <f>IF(ISNA(VLOOKUP(СМИ!$B123,'11'!$A$2:$B$397,2,0))=TRUE,0,VLOOKUP(СМИ!$B123,'11'!$A$2:$B$397,2,0))</f>
        <v>0</v>
      </c>
      <c r="E123" s="51">
        <f>IF(ISNA(VLOOKUP(СМИ!$B123,'12'!$A$2:$B$397,2,0))=TRUE,0,VLOOKUP(СМИ!$B123,'12'!$A$2:$B$397,2,0))</f>
        <v>0</v>
      </c>
      <c r="F123" s="51">
        <f>IF(ISNA(VLOOKUP(СМИ!$B123,'13'!$A$2:$B$397,2,0))=TRUE,0,VLOOKUP(СМИ!$B123,'13'!$A$2:$B$397,2,0))</f>
        <v>7500000</v>
      </c>
      <c r="G123" s="51">
        <f>IF(ISNA(VLOOKUP(СМИ!$B123,'14'!$A$2:$B$397,2,0))=TRUE,0,VLOOKUP(СМИ!$B123,'14'!$A$2:$B$397,2,0))</f>
        <v>0</v>
      </c>
      <c r="H123" s="51">
        <f>IF(ISNA(VLOOKUP(СМИ!$B123,'15'!$A$2:$B$397,2,0))=TRUE,0,VLOOKUP(СМИ!$B123,'15'!$A$2:$B$397,2,0))</f>
        <v>0</v>
      </c>
      <c r="I123" s="31">
        <f t="shared" si="15"/>
        <v>7500000</v>
      </c>
      <c r="J123" s="32">
        <f t="shared" si="16"/>
        <v>1</v>
      </c>
      <c r="L123" s="36" t="str">
        <f t="shared" si="13"/>
        <v>WINC NEWS</v>
      </c>
    </row>
    <row r="124" spans="1:12">
      <c r="A124" s="26">
        <f t="shared" si="14"/>
        <v>1</v>
      </c>
      <c r="B124" s="34" t="s">
        <v>151</v>
      </c>
      <c r="C124" s="51">
        <f>IF(ISNA(VLOOKUP(СМИ!$B124,'10'!$A$2:$B$392,2,0))=TRUE,0,VLOOKUP(СМИ!$B124,'10'!$A$2:$B$392,2,0))</f>
        <v>0</v>
      </c>
      <c r="D124" s="51">
        <f>IF(ISNA(VLOOKUP(СМИ!$B124,'11'!$A$2:$B$397,2,0))=TRUE,0,VLOOKUP(СМИ!$B124,'11'!$A$2:$B$397,2,0))</f>
        <v>0</v>
      </c>
      <c r="E124" s="51">
        <f>IF(ISNA(VLOOKUP(СМИ!$B124,'12'!$A$2:$B$397,2,0))=TRUE,0,VLOOKUP(СМИ!$B124,'12'!$A$2:$B$397,2,0))</f>
        <v>0</v>
      </c>
      <c r="F124" s="51">
        <f>IF(ISNA(VLOOKUP(СМИ!$B124,'13'!$A$2:$B$397,2,0))=TRUE,0,VLOOKUP(СМИ!$B124,'13'!$A$2:$B$397,2,0))</f>
        <v>0</v>
      </c>
      <c r="G124" s="51">
        <f>IF(ISNA(VLOOKUP(СМИ!$B124,'14'!$A$2:$B$397,2,0))=TRUE,0,VLOOKUP(СМИ!$B124,'14'!$A$2:$B$397,2,0))</f>
        <v>50400000</v>
      </c>
      <c r="H124" s="51">
        <f>IF(ISNA(VLOOKUP(СМИ!$B124,'15'!$A$2:$B$397,2,0))=TRUE,0,VLOOKUP(СМИ!$B124,'15'!$A$2:$B$397,2,0))</f>
        <v>0</v>
      </c>
      <c r="I124" s="31">
        <f t="shared" si="15"/>
        <v>50400000</v>
      </c>
      <c r="J124" s="32">
        <f t="shared" si="16"/>
        <v>1</v>
      </c>
      <c r="L124" s="36" t="str">
        <f t="shared" si="13"/>
        <v>World Soccer</v>
      </c>
    </row>
    <row r="125" spans="1:12">
      <c r="A125" s="26">
        <f t="shared" si="14"/>
        <v>1</v>
      </c>
      <c r="B125" s="30" t="s">
        <v>22</v>
      </c>
      <c r="C125" s="51">
        <f>IF(ISNA(VLOOKUP(СМИ!$B125,'10'!$A$2:$B$392,2,0))=TRUE,0,VLOOKUP(СМИ!$B125,'10'!$A$2:$B$392,2,0))</f>
        <v>121300000</v>
      </c>
      <c r="D125" s="51">
        <f>IF(ISNA(VLOOKUP(СМИ!$B125,'11'!$A$2:$B$397,2,0))=TRUE,0,VLOOKUP(СМИ!$B125,'11'!$A$2:$B$397,2,0))</f>
        <v>59638515.840000004</v>
      </c>
      <c r="E125" s="51">
        <f>IF(ISNA(VLOOKUP(СМИ!$B125,'12'!$A$2:$B$397,2,0))=TRUE,0,VLOOKUP(СМИ!$B125,'12'!$A$2:$B$397,2,0))</f>
        <v>73900000</v>
      </c>
      <c r="F125" s="51">
        <f>IF(ISNA(VLOOKUP(СМИ!$B125,'13'!$A$2:$B$397,2,0))=TRUE,0,VLOOKUP(СМИ!$B125,'13'!$A$2:$B$397,2,0))</f>
        <v>80000000</v>
      </c>
      <c r="G125" s="51">
        <f>IF(ISNA(VLOOKUP(СМИ!$B125,'14'!$A$2:$B$397,2,0))=TRUE,0,VLOOKUP(СМИ!$B125,'14'!$A$2:$B$397,2,0))</f>
        <v>0</v>
      </c>
      <c r="H125" s="51">
        <f>IF(ISNA(VLOOKUP(СМИ!$B125,'15'!$A$2:$B$397,2,0))=TRUE,0,VLOOKUP(СМИ!$B125,'15'!$A$2:$B$397,2,0))</f>
        <v>0</v>
      </c>
      <c r="I125" s="31">
        <f t="shared" si="15"/>
        <v>334838515.84000003</v>
      </c>
      <c r="J125" s="32">
        <f t="shared" si="16"/>
        <v>4</v>
      </c>
      <c r="L125" s="36" t="str">
        <f t="shared" si="13"/>
        <v>Yemen Football</v>
      </c>
    </row>
    <row r="126" spans="1:12">
      <c r="A126" s="26">
        <f t="shared" si="14"/>
        <v>1</v>
      </c>
      <c r="B126" s="34" t="s">
        <v>152</v>
      </c>
      <c r="C126" s="51">
        <f>IF(ISNA(VLOOKUP(СМИ!$B126,'10'!$A$2:$B$392,2,0))=TRUE,0,VLOOKUP(СМИ!$B126,'10'!$A$2:$B$392,2,0))</f>
        <v>0</v>
      </c>
      <c r="D126" s="51">
        <f>IF(ISNA(VLOOKUP(СМИ!$B126,'11'!$A$2:$B$397,2,0))=TRUE,0,VLOOKUP(СМИ!$B126,'11'!$A$2:$B$397,2,0))</f>
        <v>0</v>
      </c>
      <c r="E126" s="51">
        <f>IF(ISNA(VLOOKUP(СМИ!$B126,'12'!$A$2:$B$397,2,0))=TRUE,0,VLOOKUP(СМИ!$B126,'12'!$A$2:$B$397,2,0))</f>
        <v>0</v>
      </c>
      <c r="F126" s="51">
        <f>IF(ISNA(VLOOKUP(СМИ!$B126,'13'!$A$2:$B$397,2,0))=TRUE,0,VLOOKUP(СМИ!$B126,'13'!$A$2:$B$397,2,0))</f>
        <v>0</v>
      </c>
      <c r="G126" s="51">
        <f>IF(ISNA(VLOOKUP(СМИ!$B126,'14'!$A$2:$B$397,2,0))=TRUE,0,VLOOKUP(СМИ!$B126,'14'!$A$2:$B$397,2,0))</f>
        <v>20200000</v>
      </c>
      <c r="H126" s="51">
        <f>IF(ISNA(VLOOKUP(СМИ!$B126,'15'!$A$2:$B$397,2,0))=TRUE,0,VLOOKUP(СМИ!$B126,'15'!$A$2:$B$397,2,0))</f>
        <v>52300000</v>
      </c>
      <c r="I126" s="31">
        <f t="shared" si="15"/>
        <v>72500000</v>
      </c>
      <c r="J126" s="32">
        <f t="shared" si="16"/>
        <v>2</v>
      </c>
      <c r="L126" s="36" t="str">
        <f t="shared" si="13"/>
        <v>ZamBall</v>
      </c>
    </row>
    <row r="127" spans="1:12">
      <c r="A127" s="26">
        <f t="shared" si="14"/>
        <v>1</v>
      </c>
      <c r="B127" s="33" t="s">
        <v>191</v>
      </c>
      <c r="C127" s="51">
        <f>IF(ISNA(VLOOKUP(СМИ!$B127,'10'!$A$2:$B$392,2,0))=TRUE,0,VLOOKUP(СМИ!$B127,'10'!$A$2:$B$392,2,0))</f>
        <v>0</v>
      </c>
      <c r="D127" s="51">
        <f>IF(ISNA(VLOOKUP(СМИ!$B127,'11'!$A$2:$B$397,2,0))=TRUE,0,VLOOKUP(СМИ!$B127,'11'!$A$2:$B$397,2,0))</f>
        <v>97920000</v>
      </c>
      <c r="E127" s="51">
        <f>IF(ISNA(VLOOKUP(СМИ!$B127,'12'!$A$2:$B$397,2,0))=TRUE,0,VLOOKUP(СМИ!$B127,'12'!$A$2:$B$397,2,0))</f>
        <v>0</v>
      </c>
      <c r="F127" s="51">
        <f>IF(ISNA(VLOOKUP(СМИ!$B127,'13'!$A$2:$B$397,2,0))=TRUE,0,VLOOKUP(СМИ!$B127,'13'!$A$2:$B$397,2,0))</f>
        <v>0</v>
      </c>
      <c r="G127" s="51">
        <f>IF(ISNA(VLOOKUP(СМИ!$B127,'14'!$A$2:$B$397,2,0))=TRUE,0,VLOOKUP(СМИ!$B127,'14'!$A$2:$B$397,2,0))</f>
        <v>0</v>
      </c>
      <c r="H127" s="51">
        <f>IF(ISNA(VLOOKUP(СМИ!$B127,'15'!$A$2:$B$397,2,0))=TRUE,0,VLOOKUP(СМИ!$B127,'15'!$A$2:$B$397,2,0))</f>
        <v>0</v>
      </c>
      <c r="I127" s="31">
        <f t="shared" si="15"/>
        <v>97920000</v>
      </c>
      <c r="J127" s="32">
        <f t="shared" si="16"/>
        <v>1</v>
      </c>
      <c r="L127" s="36" t="str">
        <f t="shared" si="13"/>
        <v>Аль Хадаф</v>
      </c>
    </row>
    <row r="128" spans="1:12">
      <c r="A128" s="26">
        <f t="shared" si="14"/>
        <v>1</v>
      </c>
      <c r="B128" s="33" t="s">
        <v>66</v>
      </c>
      <c r="C128" s="51">
        <f>IF(ISNA(VLOOKUP(СМИ!$B128,'10'!$A$2:$B$392,2,0))=TRUE,0,VLOOKUP(СМИ!$B128,'10'!$A$2:$B$392,2,0))</f>
        <v>0</v>
      </c>
      <c r="D128" s="51">
        <f>IF(ISNA(VLOOKUP(СМИ!$B128,'11'!$A$2:$B$397,2,0))=TRUE,0,VLOOKUP(СМИ!$B128,'11'!$A$2:$B$397,2,0))</f>
        <v>0</v>
      </c>
      <c r="E128" s="51">
        <f>IF(ISNA(VLOOKUP(СМИ!$B128,'12'!$A$2:$B$397,2,0))=TRUE,0,VLOOKUP(СМИ!$B128,'12'!$A$2:$B$397,2,0))</f>
        <v>197100000</v>
      </c>
      <c r="F128" s="51">
        <f>IF(ISNA(VLOOKUP(СМИ!$B128,'13'!$A$2:$B$397,2,0))=TRUE,0,VLOOKUP(СМИ!$B128,'13'!$A$2:$B$397,2,0))</f>
        <v>0</v>
      </c>
      <c r="G128" s="51">
        <f>IF(ISNA(VLOOKUP(СМИ!$B128,'14'!$A$2:$B$397,2,0))=TRUE,0,VLOOKUP(СМИ!$B128,'14'!$A$2:$B$397,2,0))</f>
        <v>0</v>
      </c>
      <c r="H128" s="51">
        <f>IF(ISNA(VLOOKUP(СМИ!$B128,'15'!$A$2:$B$397,2,0))=TRUE,0,VLOOKUP(СМИ!$B128,'15'!$A$2:$B$397,2,0))</f>
        <v>0</v>
      </c>
      <c r="I128" s="31">
        <f t="shared" si="15"/>
        <v>197100000</v>
      </c>
      <c r="J128" s="32">
        <f t="shared" si="16"/>
        <v>1</v>
      </c>
      <c r="L128" s="36" t="str">
        <f t="shared" ref="L128:L152" si="17">B128</f>
        <v>Африка</v>
      </c>
    </row>
    <row r="129" spans="1:12">
      <c r="A129" s="26">
        <f t="shared" si="14"/>
        <v>1</v>
      </c>
      <c r="B129" s="33" t="s">
        <v>192</v>
      </c>
      <c r="C129" s="51">
        <f>IF(ISNA(VLOOKUP(СМИ!$B129,'10'!$A$2:$B$392,2,0))=TRUE,0,VLOOKUP(СМИ!$B129,'10'!$A$2:$B$392,2,0))</f>
        <v>0</v>
      </c>
      <c r="D129" s="51">
        <f>IF(ISNA(VLOOKUP(СМИ!$B129,'11'!$A$2:$B$397,2,0))=TRUE,0,VLOOKUP(СМИ!$B129,'11'!$A$2:$B$397,2,0))</f>
        <v>67900000</v>
      </c>
      <c r="E129" s="51">
        <f>IF(ISNA(VLOOKUP(СМИ!$B129,'12'!$A$2:$B$397,2,0))=TRUE,0,VLOOKUP(СМИ!$B129,'12'!$A$2:$B$397,2,0))</f>
        <v>0</v>
      </c>
      <c r="F129" s="51">
        <f>IF(ISNA(VLOOKUP(СМИ!$B129,'13'!$A$2:$B$397,2,0))=TRUE,0,VLOOKUP(СМИ!$B129,'13'!$A$2:$B$397,2,0))</f>
        <v>0</v>
      </c>
      <c r="G129" s="51">
        <f>IF(ISNA(VLOOKUP(СМИ!$B129,'14'!$A$2:$B$397,2,0))=TRUE,0,VLOOKUP(СМИ!$B129,'14'!$A$2:$B$397,2,0))</f>
        <v>0</v>
      </c>
      <c r="H129" s="51">
        <f>IF(ISNA(VLOOKUP(СМИ!$B129,'15'!$A$2:$B$397,2,0))=TRUE,0,VLOOKUP(СМИ!$B129,'15'!$A$2:$B$397,2,0))</f>
        <v>0</v>
      </c>
      <c r="I129" s="31">
        <f t="shared" si="15"/>
        <v>67900000</v>
      </c>
      <c r="J129" s="32">
        <f t="shared" si="16"/>
        <v>1</v>
      </c>
      <c r="L129" s="36" t="str">
        <f t="shared" si="17"/>
        <v>Африка в Камеруне</v>
      </c>
    </row>
    <row r="130" spans="1:12">
      <c r="A130" s="26">
        <f t="shared" si="14"/>
        <v>1</v>
      </c>
      <c r="B130" s="33" t="s">
        <v>89</v>
      </c>
      <c r="C130" s="51">
        <f>IF(ISNA(VLOOKUP(СМИ!$B130,'10'!$A$2:$B$392,2,0))=TRUE,0,VLOOKUP(СМИ!$B130,'10'!$A$2:$B$392,2,0))</f>
        <v>0</v>
      </c>
      <c r="D130" s="51">
        <f>IF(ISNA(VLOOKUP(СМИ!$B130,'11'!$A$2:$B$397,2,0))=TRUE,0,VLOOKUP(СМИ!$B130,'11'!$A$2:$B$397,2,0))</f>
        <v>0</v>
      </c>
      <c r="E130" s="51">
        <f>IF(ISNA(VLOOKUP(СМИ!$B130,'12'!$A$2:$B$397,2,0))=TRUE,0,VLOOKUP(СМИ!$B130,'12'!$A$2:$B$397,2,0))</f>
        <v>31800000</v>
      </c>
      <c r="F130" s="51">
        <f>IF(ISNA(VLOOKUP(СМИ!$B130,'13'!$A$2:$B$397,2,0))=TRUE,0,VLOOKUP(СМИ!$B130,'13'!$A$2:$B$397,2,0))</f>
        <v>48000000</v>
      </c>
      <c r="G130" s="51">
        <f>IF(ISNA(VLOOKUP(СМИ!$B130,'14'!$A$2:$B$397,2,0))=TRUE,0,VLOOKUP(СМИ!$B130,'14'!$A$2:$B$397,2,0))</f>
        <v>0</v>
      </c>
      <c r="H130" s="51">
        <f>IF(ISNA(VLOOKUP(СМИ!$B130,'15'!$A$2:$B$397,2,0))=TRUE,0,VLOOKUP(СМИ!$B130,'15'!$A$2:$B$397,2,0))</f>
        <v>43200000</v>
      </c>
      <c r="I130" s="31">
        <f t="shared" si="15"/>
        <v>123000000</v>
      </c>
      <c r="J130" s="32">
        <f t="shared" si="16"/>
        <v>3</v>
      </c>
      <c r="L130" s="36" t="str">
        <f t="shared" si="17"/>
        <v>Балканский удар</v>
      </c>
    </row>
    <row r="131" spans="1:12">
      <c r="A131" s="26">
        <f t="shared" ref="A131:A162" si="18">COUNTIFS(B$3:B$384,B131)</f>
        <v>1</v>
      </c>
      <c r="B131" s="33" t="s">
        <v>193</v>
      </c>
      <c r="C131" s="51">
        <f>IF(ISNA(VLOOKUP(СМИ!$B131,'10'!$A$2:$B$392,2,0))=TRUE,0,VLOOKUP(СМИ!$B131,'10'!$A$2:$B$392,2,0))</f>
        <v>0</v>
      </c>
      <c r="D131" s="51">
        <f>IF(ISNA(VLOOKUP(СМИ!$B131,'11'!$A$2:$B$397,2,0))=TRUE,0,VLOOKUP(СМИ!$B131,'11'!$A$2:$B$397,2,0))</f>
        <v>165480000</v>
      </c>
      <c r="E131" s="51">
        <f>IF(ISNA(VLOOKUP(СМИ!$B131,'12'!$A$2:$B$397,2,0))=TRUE,0,VLOOKUP(СМИ!$B131,'12'!$A$2:$B$397,2,0))</f>
        <v>0</v>
      </c>
      <c r="F131" s="51">
        <f>IF(ISNA(VLOOKUP(СМИ!$B131,'13'!$A$2:$B$397,2,0))=TRUE,0,VLOOKUP(СМИ!$B131,'13'!$A$2:$B$397,2,0))</f>
        <v>0</v>
      </c>
      <c r="G131" s="51">
        <f>IF(ISNA(VLOOKUP(СМИ!$B131,'14'!$A$2:$B$397,2,0))=TRUE,0,VLOOKUP(СМИ!$B131,'14'!$A$2:$B$397,2,0))</f>
        <v>0</v>
      </c>
      <c r="H131" s="51">
        <f>IF(ISNA(VLOOKUP(СМИ!$B131,'15'!$A$2:$B$397,2,0))=TRUE,0,VLOOKUP(СМИ!$B131,'15'!$A$2:$B$397,2,0))</f>
        <v>0</v>
      </c>
      <c r="I131" s="31">
        <f t="shared" si="15"/>
        <v>165480000</v>
      </c>
      <c r="J131" s="32">
        <f t="shared" si="16"/>
        <v>1</v>
      </c>
      <c r="L131" s="36" t="str">
        <f t="shared" si="17"/>
        <v>Вестник Copa America</v>
      </c>
    </row>
    <row r="132" spans="1:12">
      <c r="A132" s="26">
        <f t="shared" si="18"/>
        <v>1</v>
      </c>
      <c r="B132" s="34" t="s">
        <v>153</v>
      </c>
      <c r="C132" s="51">
        <f>IF(ISNA(VLOOKUP(СМИ!$B132,'10'!$A$2:$B$392,2,0))=TRUE,0,VLOOKUP(СМИ!$B132,'10'!$A$2:$B$392,2,0))</f>
        <v>0</v>
      </c>
      <c r="D132" s="51">
        <f>IF(ISNA(VLOOKUP(СМИ!$B132,'11'!$A$2:$B$397,2,0))=TRUE,0,VLOOKUP(СМИ!$B132,'11'!$A$2:$B$397,2,0))</f>
        <v>0</v>
      </c>
      <c r="E132" s="51">
        <f>IF(ISNA(VLOOKUP(СМИ!$B132,'12'!$A$2:$B$397,2,0))=TRUE,0,VLOOKUP(СМИ!$B132,'12'!$A$2:$B$397,2,0))</f>
        <v>0</v>
      </c>
      <c r="F132" s="51">
        <f>IF(ISNA(VLOOKUP(СМИ!$B132,'13'!$A$2:$B$397,2,0))=TRUE,0,VLOOKUP(СМИ!$B132,'13'!$A$2:$B$397,2,0))</f>
        <v>0</v>
      </c>
      <c r="G132" s="51">
        <f>IF(ISNA(VLOOKUP(СМИ!$B132,'14'!$A$2:$B$397,2,0))=TRUE,0,VLOOKUP(СМИ!$B132,'14'!$A$2:$B$397,2,0))</f>
        <v>51900000</v>
      </c>
      <c r="H132" s="51">
        <f>IF(ISNA(VLOOKUP(СМИ!$B132,'15'!$A$2:$B$397,2,0))=TRUE,0,VLOOKUP(СМИ!$B132,'15'!$A$2:$B$397,2,0))</f>
        <v>0</v>
      </c>
      <c r="I132" s="31">
        <f t="shared" si="15"/>
        <v>51900000</v>
      </c>
      <c r="J132" s="32">
        <f t="shared" si="16"/>
        <v>1</v>
      </c>
      <c r="L132" s="36" t="str">
        <f t="shared" si="17"/>
        <v>Вестник МЧМ-21</v>
      </c>
    </row>
    <row r="133" spans="1:12">
      <c r="A133" s="26">
        <f t="shared" si="18"/>
        <v>1</v>
      </c>
      <c r="B133" s="33" t="s">
        <v>194</v>
      </c>
      <c r="C133" s="51">
        <f>IF(ISNA(VLOOKUP(СМИ!$B133,'10'!$A$2:$B$392,2,0))=TRUE,0,VLOOKUP(СМИ!$B133,'10'!$A$2:$B$392,2,0))</f>
        <v>0</v>
      </c>
      <c r="D133" s="51">
        <f>IF(ISNA(VLOOKUP(СМИ!$B133,'11'!$A$2:$B$397,2,0))=TRUE,0,VLOOKUP(СМИ!$B133,'11'!$A$2:$B$397,2,0))</f>
        <v>23999400</v>
      </c>
      <c r="E133" s="51">
        <f>IF(ISNA(VLOOKUP(СМИ!$B133,'12'!$A$2:$B$397,2,0))=TRUE,0,VLOOKUP(СМИ!$B133,'12'!$A$2:$B$397,2,0))</f>
        <v>0</v>
      </c>
      <c r="F133" s="51">
        <f>IF(ISNA(VLOOKUP(СМИ!$B133,'13'!$A$2:$B$397,2,0))=TRUE,0,VLOOKUP(СМИ!$B133,'13'!$A$2:$B$397,2,0))</f>
        <v>0</v>
      </c>
      <c r="G133" s="51">
        <f>IF(ISNA(VLOOKUP(СМИ!$B133,'14'!$A$2:$B$397,2,0))=TRUE,0,VLOOKUP(СМИ!$B133,'14'!$A$2:$B$397,2,0))</f>
        <v>0</v>
      </c>
      <c r="H133" s="51">
        <f>IF(ISNA(VLOOKUP(СМИ!$B133,'15'!$A$2:$B$397,2,0))=TRUE,0,VLOOKUP(СМИ!$B133,'15'!$A$2:$B$397,2,0))</f>
        <v>0</v>
      </c>
      <c r="I133" s="31">
        <f t="shared" si="15"/>
        <v>23999400</v>
      </c>
      <c r="J133" s="32">
        <f t="shared" si="16"/>
        <v>1</v>
      </c>
      <c r="L133" s="36" t="str">
        <f t="shared" si="17"/>
        <v>Вестник Эвереста</v>
      </c>
    </row>
    <row r="134" spans="1:12">
      <c r="A134" s="26">
        <f t="shared" si="18"/>
        <v>1</v>
      </c>
      <c r="B134" s="30" t="s">
        <v>60</v>
      </c>
      <c r="C134" s="51">
        <f>IF(ISNA(VLOOKUP(СМИ!$B134,'10'!$A$2:$B$392,2,0))=TRUE,0,VLOOKUP(СМИ!$B134,'10'!$A$2:$B$392,2,0))</f>
        <v>25900000</v>
      </c>
      <c r="D134" s="51">
        <f>IF(ISNA(VLOOKUP(СМИ!$B134,'11'!$A$2:$B$397,2,0))=TRUE,0,VLOOKUP(СМИ!$B134,'11'!$A$2:$B$397,2,0))</f>
        <v>0</v>
      </c>
      <c r="E134" s="51">
        <f>IF(ISNA(VLOOKUP(СМИ!$B134,'12'!$A$2:$B$397,2,0))=TRUE,0,VLOOKUP(СМИ!$B134,'12'!$A$2:$B$397,2,0))</f>
        <v>0</v>
      </c>
      <c r="F134" s="51">
        <f>IF(ISNA(VLOOKUP(СМИ!$B134,'13'!$A$2:$B$397,2,0))=TRUE,0,VLOOKUP(СМИ!$B134,'13'!$A$2:$B$397,2,0))</f>
        <v>0</v>
      </c>
      <c r="G134" s="51">
        <f>IF(ISNA(VLOOKUP(СМИ!$B134,'14'!$A$2:$B$397,2,0))=TRUE,0,VLOOKUP(СМИ!$B134,'14'!$A$2:$B$397,2,0))</f>
        <v>0</v>
      </c>
      <c r="H134" s="51">
        <f>IF(ISNA(VLOOKUP(СМИ!$B134,'15'!$A$2:$B$397,2,0))=TRUE,0,VLOOKUP(СМИ!$B134,'15'!$A$2:$B$397,2,0))</f>
        <v>0</v>
      </c>
      <c r="I134" s="31">
        <f t="shared" si="15"/>
        <v>25900000</v>
      </c>
      <c r="J134" s="32">
        <f t="shared" si="16"/>
        <v>1</v>
      </c>
      <c r="L134" s="36" t="str">
        <f t="shared" si="17"/>
        <v>Вокруг Футбола (Umferð Fótbolti)</v>
      </c>
    </row>
    <row r="135" spans="1:12">
      <c r="A135" s="26">
        <f t="shared" si="18"/>
        <v>1</v>
      </c>
      <c r="B135" s="34" t="s">
        <v>154</v>
      </c>
      <c r="C135" s="51">
        <f>IF(ISNA(VLOOKUP(СМИ!$B135,'10'!$A$2:$B$392,2,0))=TRUE,0,VLOOKUP(СМИ!$B135,'10'!$A$2:$B$392,2,0))</f>
        <v>0</v>
      </c>
      <c r="D135" s="51">
        <f>IF(ISNA(VLOOKUP(СМИ!$B135,'11'!$A$2:$B$397,2,0))=TRUE,0,VLOOKUP(СМИ!$B135,'11'!$A$2:$B$397,2,0))</f>
        <v>0</v>
      </c>
      <c r="E135" s="51">
        <f>IF(ISNA(VLOOKUP(СМИ!$B135,'12'!$A$2:$B$397,2,0))=TRUE,0,VLOOKUP(СМИ!$B135,'12'!$A$2:$B$397,2,0))</f>
        <v>0</v>
      </c>
      <c r="F135" s="51">
        <f>IF(ISNA(VLOOKUP(СМИ!$B135,'13'!$A$2:$B$397,2,0))=TRUE,0,VLOOKUP(СМИ!$B135,'13'!$A$2:$B$397,2,0))</f>
        <v>0</v>
      </c>
      <c r="G135" s="51">
        <f>IF(ISNA(VLOOKUP(СМИ!$B135,'14'!$A$2:$B$397,2,0))=TRUE,0,VLOOKUP(СМИ!$B135,'14'!$A$2:$B$397,2,0))</f>
        <v>34000000</v>
      </c>
      <c r="H135" s="51">
        <f>IF(ISNA(VLOOKUP(СМИ!$B135,'15'!$A$2:$B$397,2,0))=TRUE,0,VLOOKUP(СМИ!$B135,'15'!$A$2:$B$397,2,0))</f>
        <v>37300000</v>
      </c>
      <c r="I135" s="31">
        <f t="shared" si="15"/>
        <v>71300000</v>
      </c>
      <c r="J135" s="32">
        <f t="shared" si="16"/>
        <v>2</v>
      </c>
      <c r="L135" s="36" t="str">
        <f t="shared" si="17"/>
        <v>Вувузелы Бафаны</v>
      </c>
    </row>
    <row r="136" spans="1:12">
      <c r="A136" s="26">
        <f t="shared" si="18"/>
        <v>1</v>
      </c>
      <c r="B136" s="30" t="s">
        <v>16</v>
      </c>
      <c r="C136" s="51">
        <f>IF(ISNA(VLOOKUP(СМИ!$B136,'10'!$A$2:$B$392,2,0))=TRUE,0,VLOOKUP(СМИ!$B136,'10'!$A$2:$B$392,2,0))</f>
        <v>44900000</v>
      </c>
      <c r="D136" s="51">
        <f>IF(ISNA(VLOOKUP(СМИ!$B136,'11'!$A$2:$B$397,2,0))=TRUE,0,VLOOKUP(СМИ!$B136,'11'!$A$2:$B$397,2,0))</f>
        <v>0</v>
      </c>
      <c r="E136" s="51">
        <f>IF(ISNA(VLOOKUP(СМИ!$B136,'12'!$A$2:$B$397,2,0))=TRUE,0,VLOOKUP(СМИ!$B136,'12'!$A$2:$B$397,2,0))</f>
        <v>0</v>
      </c>
      <c r="F136" s="51">
        <f>IF(ISNA(VLOOKUP(СМИ!$B136,'13'!$A$2:$B$397,2,0))=TRUE,0,VLOOKUP(СМИ!$B136,'13'!$A$2:$B$397,2,0))</f>
        <v>0</v>
      </c>
      <c r="G136" s="51">
        <f>IF(ISNA(VLOOKUP(СМИ!$B136,'14'!$A$2:$B$397,2,0))=TRUE,0,VLOOKUP(СМИ!$B136,'14'!$A$2:$B$397,2,0))</f>
        <v>0</v>
      </c>
      <c r="H136" s="51">
        <f>IF(ISNA(VLOOKUP(СМИ!$B136,'15'!$A$2:$B$397,2,0))=TRUE,0,VLOOKUP(СМИ!$B136,'15'!$A$2:$B$397,2,0))</f>
        <v>0</v>
      </c>
      <c r="I136" s="31">
        <f t="shared" si="15"/>
        <v>44900000</v>
      </c>
      <c r="J136" s="32">
        <f t="shared" si="16"/>
        <v>1</v>
      </c>
      <c r="L136" s="36" t="str">
        <f t="shared" si="17"/>
        <v>Газета аль Хадаф</v>
      </c>
    </row>
    <row r="137" spans="1:12">
      <c r="A137" s="26">
        <f t="shared" si="18"/>
        <v>1</v>
      </c>
      <c r="B137" s="30" t="s">
        <v>29</v>
      </c>
      <c r="C137" s="51">
        <f>IF(ISNA(VLOOKUP(СМИ!$B137,'10'!$A$2:$B$392,2,0))=TRUE,0,VLOOKUP(СМИ!$B137,'10'!$A$2:$B$392,2,0))</f>
        <v>185900000</v>
      </c>
      <c r="D137" s="51">
        <f>IF(ISNA(VLOOKUP(СМИ!$B137,'11'!$A$2:$B$397,2,0))=TRUE,0,VLOOKUP(СМИ!$B137,'11'!$A$2:$B$397,2,0))</f>
        <v>42042000</v>
      </c>
      <c r="E137" s="51">
        <f>IF(ISNA(VLOOKUP(СМИ!$B137,'12'!$A$2:$B$397,2,0))=TRUE,0,VLOOKUP(СМИ!$B137,'12'!$A$2:$B$397,2,0))</f>
        <v>0</v>
      </c>
      <c r="F137" s="51">
        <f>IF(ISNA(VLOOKUP(СМИ!$B137,'13'!$A$2:$B$397,2,0))=TRUE,0,VLOOKUP(СМИ!$B137,'13'!$A$2:$B$397,2,0))</f>
        <v>0</v>
      </c>
      <c r="G137" s="51">
        <f>IF(ISNA(VLOOKUP(СМИ!$B137,'14'!$A$2:$B$397,2,0))=TRUE,0,VLOOKUP(СМИ!$B137,'14'!$A$2:$B$397,2,0))</f>
        <v>0</v>
      </c>
      <c r="H137" s="51">
        <f>IF(ISNA(VLOOKUP(СМИ!$B137,'15'!$A$2:$B$397,2,0))=TRUE,0,VLOOKUP(СМИ!$B137,'15'!$A$2:$B$397,2,0))</f>
        <v>0</v>
      </c>
      <c r="I137" s="31">
        <f t="shared" si="15"/>
        <v>227942000</v>
      </c>
      <c r="J137" s="32">
        <f t="shared" si="16"/>
        <v>2</v>
      </c>
      <c r="L137" s="36" t="str">
        <f t="shared" si="17"/>
        <v>Гималайское эхо</v>
      </c>
    </row>
    <row r="138" spans="1:12">
      <c r="A138" s="26">
        <f t="shared" si="18"/>
        <v>1</v>
      </c>
      <c r="B138" s="34" t="s">
        <v>155</v>
      </c>
      <c r="C138" s="51">
        <f>IF(ISNA(VLOOKUP(СМИ!$B138,'10'!$A$2:$B$392,2,0))=TRUE,0,VLOOKUP(СМИ!$B138,'10'!$A$2:$B$392,2,0))</f>
        <v>0</v>
      </c>
      <c r="D138" s="51">
        <f>IF(ISNA(VLOOKUP(СМИ!$B138,'11'!$A$2:$B$397,2,0))=TRUE,0,VLOOKUP(СМИ!$B138,'11'!$A$2:$B$397,2,0))</f>
        <v>0</v>
      </c>
      <c r="E138" s="51">
        <f>IF(ISNA(VLOOKUP(СМИ!$B138,'12'!$A$2:$B$397,2,0))=TRUE,0,VLOOKUP(СМИ!$B138,'12'!$A$2:$B$397,2,0))</f>
        <v>0</v>
      </c>
      <c r="F138" s="51">
        <f>IF(ISNA(VLOOKUP(СМИ!$B138,'13'!$A$2:$B$397,2,0))=TRUE,0,VLOOKUP(СМИ!$B138,'13'!$A$2:$B$397,2,0))</f>
        <v>0</v>
      </c>
      <c r="G138" s="51">
        <f>IF(ISNA(VLOOKUP(СМИ!$B138,'14'!$A$2:$B$397,2,0))=TRUE,0,VLOOKUP(СМИ!$B138,'14'!$A$2:$B$397,2,0))</f>
        <v>106600000</v>
      </c>
      <c r="H138" s="51">
        <f>IF(ISNA(VLOOKUP(СМИ!$B138,'15'!$A$2:$B$397,2,0))=TRUE,0,VLOOKUP(СМИ!$B138,'15'!$A$2:$B$397,2,0))</f>
        <v>70700000</v>
      </c>
      <c r="I138" s="31">
        <f t="shared" si="15"/>
        <v>177300000</v>
      </c>
      <c r="J138" s="32">
        <f t="shared" si="16"/>
        <v>2</v>
      </c>
      <c r="L138" s="36" t="str">
        <f t="shared" si="17"/>
        <v>Гол в раздевалку</v>
      </c>
    </row>
    <row r="139" spans="1:12">
      <c r="A139" s="26">
        <f t="shared" si="18"/>
        <v>1</v>
      </c>
      <c r="B139" s="33" t="s">
        <v>96</v>
      </c>
      <c r="C139" s="51">
        <f>IF(ISNA(VLOOKUP(СМИ!$B139,'10'!$A$2:$B$392,2,0))=TRUE,0,VLOOKUP(СМИ!$B139,'10'!$A$2:$B$392,2,0))</f>
        <v>0</v>
      </c>
      <c r="D139" s="51">
        <f>IF(ISNA(VLOOKUP(СМИ!$B139,'11'!$A$2:$B$397,2,0))=TRUE,0,VLOOKUP(СМИ!$B139,'11'!$A$2:$B$397,2,0))</f>
        <v>0</v>
      </c>
      <c r="E139" s="51">
        <f>IF(ISNA(VLOOKUP(СМИ!$B139,'12'!$A$2:$B$397,2,0))=TRUE,0,VLOOKUP(СМИ!$B139,'12'!$A$2:$B$397,2,0))</f>
        <v>14000000</v>
      </c>
      <c r="F139" s="51">
        <f>IF(ISNA(VLOOKUP(СМИ!$B139,'13'!$A$2:$B$397,2,0))=TRUE,0,VLOOKUP(СМИ!$B139,'13'!$A$2:$B$397,2,0))</f>
        <v>0</v>
      </c>
      <c r="G139" s="51">
        <f>IF(ISNA(VLOOKUP(СМИ!$B139,'14'!$A$2:$B$397,2,0))=TRUE,0,VLOOKUP(СМИ!$B139,'14'!$A$2:$B$397,2,0))</f>
        <v>95200000</v>
      </c>
      <c r="H139" s="51">
        <f>IF(ISNA(VLOOKUP(СМИ!$B139,'15'!$A$2:$B$397,2,0))=TRUE,0,VLOOKUP(СМИ!$B139,'15'!$A$2:$B$397,2,0))</f>
        <v>0</v>
      </c>
      <c r="I139" s="31">
        <f t="shared" si="15"/>
        <v>109200000</v>
      </c>
      <c r="J139" s="32">
        <f t="shared" si="16"/>
        <v>2</v>
      </c>
      <c r="L139" s="36" t="str">
        <f t="shared" si="17"/>
        <v>Джамбия</v>
      </c>
    </row>
    <row r="140" spans="1:12">
      <c r="A140" s="26">
        <f t="shared" si="18"/>
        <v>1</v>
      </c>
      <c r="B140" s="30" t="s">
        <v>42</v>
      </c>
      <c r="C140" s="51">
        <f>IF(ISNA(VLOOKUP(СМИ!$B140,'10'!$A$2:$B$392,2,0))=TRUE,0,VLOOKUP(СМИ!$B140,'10'!$A$2:$B$392,2,0))</f>
        <v>59000000</v>
      </c>
      <c r="D140" s="51">
        <f>IF(ISNA(VLOOKUP(СМИ!$B140,'11'!$A$2:$B$397,2,0))=TRUE,0,VLOOKUP(СМИ!$B140,'11'!$A$2:$B$397,2,0))</f>
        <v>0</v>
      </c>
      <c r="E140" s="51">
        <f>IF(ISNA(VLOOKUP(СМИ!$B140,'12'!$A$2:$B$397,2,0))=TRUE,0,VLOOKUP(СМИ!$B140,'12'!$A$2:$B$397,2,0))</f>
        <v>86100000</v>
      </c>
      <c r="F140" s="51">
        <f>IF(ISNA(VLOOKUP(СМИ!$B140,'13'!$A$2:$B$397,2,0))=TRUE,0,VLOOKUP(СМИ!$B140,'13'!$A$2:$B$397,2,0))</f>
        <v>63800000</v>
      </c>
      <c r="G140" s="51">
        <f>IF(ISNA(VLOOKUP(СМИ!$B140,'14'!$A$2:$B$397,2,0))=TRUE,0,VLOOKUP(СМИ!$B140,'14'!$A$2:$B$397,2,0))</f>
        <v>0</v>
      </c>
      <c r="H140" s="51">
        <f>IF(ISNA(VLOOKUP(СМИ!$B140,'15'!$A$2:$B$397,2,0))=TRUE,0,VLOOKUP(СМИ!$B140,'15'!$A$2:$B$397,2,0))</f>
        <v>0</v>
      </c>
      <c r="I140" s="31">
        <f t="shared" si="15"/>
        <v>208900000</v>
      </c>
      <c r="J140" s="32">
        <f t="shared" si="16"/>
        <v>3</v>
      </c>
      <c r="L140" s="36" t="str">
        <f t="shared" si="17"/>
        <v>Доминиканский Вестник</v>
      </c>
    </row>
    <row r="141" spans="1:12">
      <c r="A141" s="26">
        <f t="shared" si="18"/>
        <v>1</v>
      </c>
      <c r="B141" s="33" t="s">
        <v>121</v>
      </c>
      <c r="C141" s="51">
        <f>IF(ISNA(VLOOKUP(СМИ!$B141,'10'!$A$2:$B$392,2,0))=TRUE,0,VLOOKUP(СМИ!$B141,'10'!$A$2:$B$392,2,0))</f>
        <v>0</v>
      </c>
      <c r="D141" s="51">
        <f>IF(ISNA(VLOOKUP(СМИ!$B141,'11'!$A$2:$B$397,2,0))=TRUE,0,VLOOKUP(СМИ!$B141,'11'!$A$2:$B$397,2,0))</f>
        <v>0</v>
      </c>
      <c r="E141" s="51">
        <f>IF(ISNA(VLOOKUP(СМИ!$B141,'12'!$A$2:$B$397,2,0))=TRUE,0,VLOOKUP(СМИ!$B141,'12'!$A$2:$B$397,2,0))</f>
        <v>0</v>
      </c>
      <c r="F141" s="51">
        <f>IF(ISNA(VLOOKUP(СМИ!$B141,'13'!$A$2:$B$397,2,0))=TRUE,0,VLOOKUP(СМИ!$B141,'13'!$A$2:$B$397,2,0))</f>
        <v>35200000</v>
      </c>
      <c r="G141" s="51">
        <f>IF(ISNA(VLOOKUP(СМИ!$B141,'14'!$A$2:$B$397,2,0))=TRUE,0,VLOOKUP(СМИ!$B141,'14'!$A$2:$B$397,2,0))</f>
        <v>75700000</v>
      </c>
      <c r="H141" s="51">
        <f>IF(ISNA(VLOOKUP(СМИ!$B141,'15'!$A$2:$B$397,2,0))=TRUE,0,VLOOKUP(СМИ!$B141,'15'!$A$2:$B$397,2,0))</f>
        <v>0</v>
      </c>
      <c r="I141" s="31">
        <f t="shared" si="15"/>
        <v>110900000</v>
      </c>
      <c r="J141" s="32">
        <f t="shared" si="16"/>
        <v>2</v>
      </c>
      <c r="L141" s="36" t="str">
        <f t="shared" si="17"/>
        <v>Еl Salvador Football Magazine</v>
      </c>
    </row>
    <row r="142" spans="1:12">
      <c r="A142" s="26">
        <f t="shared" si="18"/>
        <v>1</v>
      </c>
      <c r="B142" s="33" t="s">
        <v>196</v>
      </c>
      <c r="C142" s="51">
        <f>IF(ISNA(VLOOKUP(СМИ!$B142,'10'!$A$2:$B$392,2,0))=TRUE,0,VLOOKUP(СМИ!$B142,'10'!$A$2:$B$392,2,0))</f>
        <v>0</v>
      </c>
      <c r="D142" s="51">
        <f>IF(ISNA(VLOOKUP(СМИ!$B142,'11'!$A$2:$B$397,2,0))=TRUE,0,VLOOKUP(СМИ!$B142,'11'!$A$2:$B$397,2,0))</f>
        <v>38016000</v>
      </c>
      <c r="E142" s="51">
        <f>IF(ISNA(VLOOKUP(СМИ!$B142,'12'!$A$2:$B$397,2,0))=TRUE,0,VLOOKUP(СМИ!$B142,'12'!$A$2:$B$397,2,0))</f>
        <v>0</v>
      </c>
      <c r="F142" s="51">
        <f>IF(ISNA(VLOOKUP(СМИ!$B142,'13'!$A$2:$B$397,2,0))=TRUE,0,VLOOKUP(СМИ!$B142,'13'!$A$2:$B$397,2,0))</f>
        <v>0</v>
      </c>
      <c r="G142" s="51">
        <f>IF(ISNA(VLOOKUP(СМИ!$B142,'14'!$A$2:$B$397,2,0))=TRUE,0,VLOOKUP(СМИ!$B142,'14'!$A$2:$B$397,2,0))</f>
        <v>0</v>
      </c>
      <c r="H142" s="51">
        <f>IF(ISNA(VLOOKUP(СМИ!$B142,'15'!$A$2:$B$397,2,0))=TRUE,0,VLOOKUP(СМИ!$B142,'15'!$A$2:$B$397,2,0))</f>
        <v>0</v>
      </c>
      <c r="I142" s="31">
        <f t="shared" si="15"/>
        <v>38016000</v>
      </c>
      <c r="J142" s="32">
        <f t="shared" si="16"/>
        <v>1</v>
      </c>
      <c r="L142" s="36" t="str">
        <f t="shared" si="17"/>
        <v>Евро+</v>
      </c>
    </row>
    <row r="143" spans="1:12">
      <c r="A143" s="26">
        <f t="shared" si="18"/>
        <v>1</v>
      </c>
      <c r="B143" s="33" t="s">
        <v>197</v>
      </c>
      <c r="C143" s="51">
        <f>IF(ISNA(VLOOKUP(СМИ!$B143,'10'!$A$2:$B$392,2,0))=TRUE,0,VLOOKUP(СМИ!$B143,'10'!$A$2:$B$392,2,0))</f>
        <v>0</v>
      </c>
      <c r="D143" s="51">
        <f>IF(ISNA(VLOOKUP(СМИ!$B143,'11'!$A$2:$B$397,2,0))=TRUE,0,VLOOKUP(СМИ!$B143,'11'!$A$2:$B$397,2,0))</f>
        <v>99555200</v>
      </c>
      <c r="E143" s="51">
        <f>IF(ISNA(VLOOKUP(СМИ!$B143,'12'!$A$2:$B$397,2,0))=TRUE,0,VLOOKUP(СМИ!$B143,'12'!$A$2:$B$397,2,0))</f>
        <v>0</v>
      </c>
      <c r="F143" s="51">
        <f>IF(ISNA(VLOOKUP(СМИ!$B143,'13'!$A$2:$B$397,2,0))=TRUE,0,VLOOKUP(СМИ!$B143,'13'!$A$2:$B$397,2,0))</f>
        <v>0</v>
      </c>
      <c r="G143" s="51">
        <f>IF(ISNA(VLOOKUP(СМИ!$B143,'14'!$A$2:$B$397,2,0))=TRUE,0,VLOOKUP(СМИ!$B143,'14'!$A$2:$B$397,2,0))</f>
        <v>0</v>
      </c>
      <c r="H143" s="51">
        <f>IF(ISNA(VLOOKUP(СМИ!$B143,'15'!$A$2:$B$397,2,0))=TRUE,0,VLOOKUP(СМИ!$B143,'15'!$A$2:$B$397,2,0))</f>
        <v>0</v>
      </c>
      <c r="I143" s="31">
        <f t="shared" si="15"/>
        <v>99555200</v>
      </c>
      <c r="J143" s="32">
        <f t="shared" si="16"/>
        <v>1</v>
      </c>
      <c r="L143" s="36" t="str">
        <f t="shared" si="17"/>
        <v>Евро++</v>
      </c>
    </row>
    <row r="144" spans="1:12">
      <c r="A144" s="26">
        <f t="shared" si="18"/>
        <v>1</v>
      </c>
      <c r="B144" s="47" t="s">
        <v>19</v>
      </c>
      <c r="C144" s="53">
        <f>IF(ISNA(VLOOKUP(СМИ!$B144,'10'!$A$2:$B$392,2,0))=TRUE,0,VLOOKUP(СМИ!$B144,'10'!$A$2:$B$392,2,0))</f>
        <v>109100000</v>
      </c>
      <c r="D144" s="53">
        <f>IF(ISNA(VLOOKUP(СМИ!$B144,'11'!$A$2:$B$397,2,0))=TRUE,0,VLOOKUP(СМИ!$B144,'11'!$A$2:$B$397,2,0))</f>
        <v>38400480</v>
      </c>
      <c r="E144" s="53">
        <f>IF(ISNA(VLOOKUP(СМИ!$B144,'12'!$A$2:$B$397,2,0))=TRUE,0,VLOOKUP(СМИ!$B144,'12'!$A$2:$B$397,2,0))</f>
        <v>86200000</v>
      </c>
      <c r="F144" s="53">
        <f>IF(ISNA(VLOOKUP(СМИ!$B144,'13'!$A$2:$B$397,2,0))=TRUE,0,VLOOKUP(СМИ!$B144,'13'!$A$2:$B$397,2,0))</f>
        <v>78200000</v>
      </c>
      <c r="G144" s="53">
        <f>IF(ISNA(VLOOKUP(СМИ!$B144,'14'!$A$2:$B$397,2,0))=TRUE,0,VLOOKUP(СМИ!$B144,'14'!$A$2:$B$397,2,0))</f>
        <v>19300000</v>
      </c>
      <c r="H144" s="53">
        <f>IF(ISNA(VLOOKUP(СМИ!$B144,'15'!$A$2:$B$397,2,0))=TRUE,0,VLOOKUP(СМИ!$B144,'15'!$A$2:$B$397,2,0))</f>
        <v>77100000</v>
      </c>
      <c r="I144" s="48">
        <f t="shared" si="15"/>
        <v>408300480</v>
      </c>
      <c r="J144" s="49">
        <f t="shared" si="16"/>
        <v>6</v>
      </c>
      <c r="L144" s="36" t="str">
        <f t="shared" si="17"/>
        <v>Земля Обетованная</v>
      </c>
    </row>
    <row r="145" spans="1:12">
      <c r="A145" s="26">
        <f t="shared" si="18"/>
        <v>1</v>
      </c>
      <c r="B145" s="30" t="s">
        <v>61</v>
      </c>
      <c r="C145" s="51">
        <f>IF(ISNA(VLOOKUP(СМИ!$B145,'10'!$A$2:$B$392,2,0))=TRUE,0,VLOOKUP(СМИ!$B145,'10'!$A$2:$B$392,2,0))</f>
        <v>6800000</v>
      </c>
      <c r="D145" s="51">
        <f>IF(ISNA(VLOOKUP(СМИ!$B145,'11'!$A$2:$B$397,2,0))=TRUE,0,VLOOKUP(СМИ!$B145,'11'!$A$2:$B$397,2,0))</f>
        <v>0</v>
      </c>
      <c r="E145" s="51">
        <f>IF(ISNA(VLOOKUP(СМИ!$B145,'12'!$A$2:$B$397,2,0))=TRUE,0,VLOOKUP(СМИ!$B145,'12'!$A$2:$B$397,2,0))</f>
        <v>0</v>
      </c>
      <c r="F145" s="51">
        <f>IF(ISNA(VLOOKUP(СМИ!$B145,'13'!$A$2:$B$397,2,0))=TRUE,0,VLOOKUP(СМИ!$B145,'13'!$A$2:$B$397,2,0))</f>
        <v>0</v>
      </c>
      <c r="G145" s="51">
        <f>IF(ISNA(VLOOKUP(СМИ!$B145,'14'!$A$2:$B$397,2,0))=TRUE,0,VLOOKUP(СМИ!$B145,'14'!$A$2:$B$397,2,0))</f>
        <v>0</v>
      </c>
      <c r="H145" s="51">
        <f>IF(ISNA(VLOOKUP(СМИ!$B145,'15'!$A$2:$B$397,2,0))=TRUE,0,VLOOKUP(СМИ!$B145,'15'!$A$2:$B$397,2,0))</f>
        <v>186200000</v>
      </c>
      <c r="I145" s="31">
        <f t="shared" si="15"/>
        <v>193000000</v>
      </c>
      <c r="J145" s="32">
        <f t="shared" si="16"/>
        <v>2</v>
      </c>
      <c r="L145" s="36" t="str">
        <f t="shared" si="17"/>
        <v>Золотая пирамида</v>
      </c>
    </row>
    <row r="146" spans="1:12">
      <c r="A146" s="26">
        <f t="shared" si="18"/>
        <v>1</v>
      </c>
      <c r="B146" s="33" t="s">
        <v>198</v>
      </c>
      <c r="C146" s="51">
        <f>IF(ISNA(VLOOKUP(СМИ!$B146,'10'!$A$2:$B$392,2,0))=TRUE,0,VLOOKUP(СМИ!$B146,'10'!$A$2:$B$392,2,0))</f>
        <v>0</v>
      </c>
      <c r="D146" s="51">
        <f>IF(ISNA(VLOOKUP(СМИ!$B146,'11'!$A$2:$B$397,2,0))=TRUE,0,VLOOKUP(СМИ!$B146,'11'!$A$2:$B$397,2,0))</f>
        <v>26600000</v>
      </c>
      <c r="E146" s="51">
        <f>IF(ISNA(VLOOKUP(СМИ!$B146,'12'!$A$2:$B$397,2,0))=TRUE,0,VLOOKUP(СМИ!$B146,'12'!$A$2:$B$397,2,0))</f>
        <v>0</v>
      </c>
      <c r="F146" s="51">
        <f>IF(ISNA(VLOOKUP(СМИ!$B146,'13'!$A$2:$B$397,2,0))=TRUE,0,VLOOKUP(СМИ!$B146,'13'!$A$2:$B$397,2,0))</f>
        <v>0</v>
      </c>
      <c r="G146" s="51">
        <f>IF(ISNA(VLOOKUP(СМИ!$B146,'14'!$A$2:$B$397,2,0))=TRUE,0,VLOOKUP(СМИ!$B146,'14'!$A$2:$B$397,2,0))</f>
        <v>0</v>
      </c>
      <c r="H146" s="51">
        <f>IF(ISNA(VLOOKUP(СМИ!$B146,'15'!$A$2:$B$397,2,0))=TRUE,0,VLOOKUP(СМИ!$B146,'15'!$A$2:$B$397,2,0))</f>
        <v>0</v>
      </c>
      <c r="I146" s="31">
        <f t="shared" si="15"/>
        <v>26600000</v>
      </c>
      <c r="J146" s="32">
        <f t="shared" si="16"/>
        <v>1</v>
      </c>
      <c r="L146" s="36" t="str">
        <f t="shared" si="17"/>
        <v>Итальянский Дайджест</v>
      </c>
    </row>
    <row r="147" spans="1:12">
      <c r="A147" s="26">
        <f t="shared" si="18"/>
        <v>1</v>
      </c>
      <c r="B147" s="33" t="s">
        <v>169</v>
      </c>
      <c r="C147" s="51">
        <f>IF(ISNA(VLOOKUP(СМИ!$B147,'10'!$A$2:$B$392,2,0))=TRUE,0,VLOOKUP(СМИ!$B147,'10'!$A$2:$B$392,2,0))</f>
        <v>0</v>
      </c>
      <c r="D147" s="51">
        <f>IF(ISNA(VLOOKUP(СМИ!$B147,'11'!$A$2:$B$397,2,0))=TRUE,0,VLOOKUP(СМИ!$B147,'11'!$A$2:$B$397,2,0))</f>
        <v>0</v>
      </c>
      <c r="E147" s="51">
        <f>IF(ISNA(VLOOKUP(СМИ!$B147,'12'!$A$2:$B$397,2,0))=TRUE,0,VLOOKUP(СМИ!$B147,'12'!$A$2:$B$397,2,0))</f>
        <v>19300000</v>
      </c>
      <c r="F147" s="51">
        <f>IF(ISNA(VLOOKUP(СМИ!$B147,'13'!$A$2:$B$397,2,0))=TRUE,0,VLOOKUP(СМИ!$B147,'13'!$A$2:$B$397,2,0))</f>
        <v>0</v>
      </c>
      <c r="G147" s="51">
        <f>IF(ISNA(VLOOKUP(СМИ!$B147,'14'!$A$2:$B$397,2,0))=TRUE,0,VLOOKUP(СМИ!$B147,'14'!$A$2:$B$397,2,0))</f>
        <v>0</v>
      </c>
      <c r="H147" s="51">
        <f>IF(ISNA(VLOOKUP(СМИ!$B147,'15'!$A$2:$B$397,2,0))=TRUE,0,VLOOKUP(СМИ!$B147,'15'!$A$2:$B$397,2,0))</f>
        <v>44900000</v>
      </c>
      <c r="I147" s="31">
        <f t="shared" si="15"/>
        <v>64200000</v>
      </c>
      <c r="J147" s="32">
        <f t="shared" si="16"/>
        <v>2</v>
      </c>
      <c r="L147" s="36" t="str">
        <f t="shared" si="17"/>
        <v>КАТОК</v>
      </c>
    </row>
    <row r="148" spans="1:12">
      <c r="A148" s="26">
        <f t="shared" si="18"/>
        <v>1</v>
      </c>
      <c r="B148" s="35" t="s">
        <v>170</v>
      </c>
      <c r="C148" s="51">
        <f>IF(ISNA(VLOOKUP(СМИ!$B148,'10'!$A$2:$B$392,2,0))=TRUE,0,VLOOKUP(СМИ!$B148,'10'!$A$2:$B$392,2,0))</f>
        <v>0</v>
      </c>
      <c r="D148" s="51">
        <f>IF(ISNA(VLOOKUP(СМИ!$B148,'11'!$A$2:$B$397,2,0))=TRUE,0,VLOOKUP(СМИ!$B148,'11'!$A$2:$B$397,2,0))</f>
        <v>74150974.799999997</v>
      </c>
      <c r="E148" s="51">
        <f>IF(ISNA(VLOOKUP(СМИ!$B148,'12'!$A$2:$B$397,2,0))=TRUE,0,VLOOKUP(СМИ!$B148,'12'!$A$2:$B$397,2,0))</f>
        <v>0</v>
      </c>
      <c r="F148" s="51">
        <f>IF(ISNA(VLOOKUP(СМИ!$B148,'13'!$A$2:$B$397,2,0))=TRUE,0,VLOOKUP(СМИ!$B148,'13'!$A$2:$B$397,2,0))</f>
        <v>0</v>
      </c>
      <c r="G148" s="51">
        <f>IF(ISNA(VLOOKUP(СМИ!$B148,'14'!$A$2:$B$397,2,0))=TRUE,0,VLOOKUP(СМИ!$B148,'14'!$A$2:$B$397,2,0))</f>
        <v>0</v>
      </c>
      <c r="H148" s="51">
        <f>IF(ISNA(VLOOKUP(СМИ!$B148,'15'!$A$2:$B$397,2,0))=TRUE,0,VLOOKUP(СМИ!$B148,'15'!$A$2:$B$397,2,0))</f>
        <v>78000000</v>
      </c>
      <c r="I148" s="31">
        <f t="shared" si="15"/>
        <v>152150974.80000001</v>
      </c>
      <c r="J148" s="32">
        <f t="shared" si="16"/>
        <v>2</v>
      </c>
      <c r="L148" s="36" t="str">
        <f t="shared" si="17"/>
        <v>Корсар</v>
      </c>
    </row>
    <row r="149" spans="1:12">
      <c r="A149" s="26">
        <f t="shared" si="18"/>
        <v>1</v>
      </c>
      <c r="B149" s="33" t="s">
        <v>63</v>
      </c>
      <c r="C149" s="51">
        <f>IF(ISNA(VLOOKUP(СМИ!$B149,'10'!$A$2:$B$392,2,0))=TRUE,0,VLOOKUP(СМИ!$B149,'10'!$A$2:$B$392,2,0))</f>
        <v>205500000</v>
      </c>
      <c r="D149" s="51">
        <f>IF(ISNA(VLOOKUP(СМИ!$B149,'11'!$A$2:$B$397,2,0))=TRUE,0,VLOOKUP(СМИ!$B149,'11'!$A$2:$B$397,2,0))</f>
        <v>0</v>
      </c>
      <c r="E149" s="51">
        <f>IF(ISNA(VLOOKUP(СМИ!$B149,'12'!$A$2:$B$397,2,0))=TRUE,0,VLOOKUP(СМИ!$B149,'12'!$A$2:$B$397,2,0))</f>
        <v>301800000</v>
      </c>
      <c r="F149" s="51">
        <f>IF(ISNA(VLOOKUP(СМИ!$B149,'13'!$A$2:$B$397,2,0))=TRUE,0,VLOOKUP(СМИ!$B149,'13'!$A$2:$B$397,2,0))</f>
        <v>213500000</v>
      </c>
      <c r="G149" s="51">
        <f>IF(ISNA(VLOOKUP(СМИ!$B149,'14'!$A$2:$B$397,2,0))=TRUE,0,VLOOKUP(СМИ!$B149,'14'!$A$2:$B$397,2,0))</f>
        <v>51100000</v>
      </c>
      <c r="H149" s="51">
        <f>IF(ISNA(VLOOKUP(СМИ!$B149,'15'!$A$2:$B$397,2,0))=TRUE,0,VLOOKUP(СМИ!$B149,'15'!$A$2:$B$397,2,0))</f>
        <v>0</v>
      </c>
      <c r="I149" s="31">
        <f t="shared" si="15"/>
        <v>771900000</v>
      </c>
      <c r="J149" s="32">
        <f t="shared" si="16"/>
        <v>4</v>
      </c>
      <c r="L149" s="36" t="str">
        <f t="shared" si="17"/>
        <v>Латвия FOOTBALLNEWS</v>
      </c>
    </row>
    <row r="150" spans="1:12">
      <c r="A150" s="26">
        <f t="shared" si="18"/>
        <v>1</v>
      </c>
      <c r="B150" s="33" t="s">
        <v>83</v>
      </c>
      <c r="C150" s="51">
        <f>IF(ISNA(VLOOKUP(СМИ!$B150,'10'!$A$2:$B$392,2,0))=TRUE,0,VLOOKUP(СМИ!$B150,'10'!$A$2:$B$392,2,0))</f>
        <v>0</v>
      </c>
      <c r="D150" s="51">
        <f>IF(ISNA(VLOOKUP(СМИ!$B150,'11'!$A$2:$B$397,2,0))=TRUE,0,VLOOKUP(СМИ!$B150,'11'!$A$2:$B$397,2,0))</f>
        <v>0</v>
      </c>
      <c r="E150" s="51">
        <f>IF(ISNA(VLOOKUP(СМИ!$B150,'12'!$A$2:$B$397,2,0))=TRUE,0,VLOOKUP(СМИ!$B150,'12'!$A$2:$B$397,2,0))</f>
        <v>54400000</v>
      </c>
      <c r="F150" s="51">
        <f>IF(ISNA(VLOOKUP(СМИ!$B150,'13'!$A$2:$B$397,2,0))=TRUE,0,VLOOKUP(СМИ!$B150,'13'!$A$2:$B$397,2,0))</f>
        <v>159200000</v>
      </c>
      <c r="G150" s="51">
        <f>IF(ISNA(VLOOKUP(СМИ!$B150,'14'!$A$2:$B$397,2,0))=TRUE,0,VLOOKUP(СМИ!$B150,'14'!$A$2:$B$397,2,0))</f>
        <v>0</v>
      </c>
      <c r="H150" s="51">
        <f>IF(ISNA(VLOOKUP(СМИ!$B150,'15'!$A$2:$B$397,2,0))=TRUE,0,VLOOKUP(СМИ!$B150,'15'!$A$2:$B$397,2,0))</f>
        <v>0</v>
      </c>
      <c r="I150" s="31">
        <f t="shared" si="15"/>
        <v>213600000</v>
      </c>
      <c r="J150" s="32">
        <f t="shared" si="16"/>
        <v>2</v>
      </c>
      <c r="L150" s="36" t="str">
        <f t="shared" si="17"/>
        <v>Мартиника. Вторая смена</v>
      </c>
    </row>
    <row r="151" spans="1:12">
      <c r="A151" s="26">
        <f t="shared" si="18"/>
        <v>1</v>
      </c>
      <c r="B151" s="30" t="s">
        <v>48</v>
      </c>
      <c r="C151" s="51">
        <f>IF(ISNA(VLOOKUP(СМИ!$B151,'10'!$A$2:$B$392,2,0))=TRUE,0,VLOOKUP(СМИ!$B151,'10'!$A$2:$B$392,2,0))</f>
        <v>29100000</v>
      </c>
      <c r="D151" s="51">
        <f>IF(ISNA(VLOOKUP(СМИ!$B151,'11'!$A$2:$B$397,2,0))=TRUE,0,VLOOKUP(СМИ!$B151,'11'!$A$2:$B$397,2,0))</f>
        <v>17500000</v>
      </c>
      <c r="E151" s="51">
        <f>IF(ISNA(VLOOKUP(СМИ!$B151,'12'!$A$2:$B$397,2,0))=TRUE,0,VLOOKUP(СМИ!$B151,'12'!$A$2:$B$397,2,0))</f>
        <v>0</v>
      </c>
      <c r="F151" s="51">
        <f>IF(ISNA(VLOOKUP(СМИ!$B151,'13'!$A$2:$B$397,2,0))=TRUE,0,VLOOKUP(СМИ!$B151,'13'!$A$2:$B$397,2,0))</f>
        <v>0</v>
      </c>
      <c r="G151" s="51">
        <f>IF(ISNA(VLOOKUP(СМИ!$B151,'14'!$A$2:$B$397,2,0))=TRUE,0,VLOOKUP(СМИ!$B151,'14'!$A$2:$B$397,2,0))</f>
        <v>0</v>
      </c>
      <c r="H151" s="51">
        <f>IF(ISNA(VLOOKUP(СМИ!$B151,'15'!$A$2:$B$397,2,0))=TRUE,0,VLOOKUP(СМИ!$B151,'15'!$A$2:$B$397,2,0))</f>
        <v>0</v>
      </c>
      <c r="I151" s="31">
        <f t="shared" ref="I151:I174" si="19">SUM(C151:H151)</f>
        <v>46600000</v>
      </c>
      <c r="J151" s="32">
        <f t="shared" ref="J151:J174" si="20">COUNTIFS(C151:H151,"&gt;0")</f>
        <v>2</v>
      </c>
      <c r="L151" s="36" t="str">
        <f t="shared" si="17"/>
        <v>НаПОЛЕoN</v>
      </c>
    </row>
    <row r="152" spans="1:12">
      <c r="A152" s="26">
        <f t="shared" si="18"/>
        <v>1</v>
      </c>
      <c r="B152" s="30" t="s">
        <v>52</v>
      </c>
      <c r="C152" s="51">
        <f>IF(ISNA(VLOOKUP(СМИ!$B152,'10'!$A$2:$B$392,2,0))=TRUE,0,VLOOKUP(СМИ!$B152,'10'!$A$2:$B$392,2,0))</f>
        <v>9400000</v>
      </c>
      <c r="D152" s="51">
        <f>IF(ISNA(VLOOKUP(СМИ!$B152,'11'!$A$2:$B$397,2,0))=TRUE,0,VLOOKUP(СМИ!$B152,'11'!$A$2:$B$397,2,0))</f>
        <v>0</v>
      </c>
      <c r="E152" s="51">
        <f>IF(ISNA(VLOOKUP(СМИ!$B152,'12'!$A$2:$B$397,2,0))=TRUE,0,VLOOKUP(СМИ!$B152,'12'!$A$2:$B$397,2,0))</f>
        <v>0</v>
      </c>
      <c r="F152" s="51">
        <f>IF(ISNA(VLOOKUP(СМИ!$B152,'13'!$A$2:$B$397,2,0))=TRUE,0,VLOOKUP(СМИ!$B152,'13'!$A$2:$B$397,2,0))</f>
        <v>0</v>
      </c>
      <c r="G152" s="51">
        <f>IF(ISNA(VLOOKUP(СМИ!$B152,'14'!$A$2:$B$397,2,0))=TRUE,0,VLOOKUP(СМИ!$B152,'14'!$A$2:$B$397,2,0))</f>
        <v>0</v>
      </c>
      <c r="H152" s="51">
        <f>IF(ISNA(VLOOKUP(СМИ!$B152,'15'!$A$2:$B$397,2,0))=TRUE,0,VLOOKUP(СМИ!$B152,'15'!$A$2:$B$397,2,0))</f>
        <v>0</v>
      </c>
      <c r="I152" s="31">
        <f t="shared" si="19"/>
        <v>9400000</v>
      </c>
      <c r="J152" s="32">
        <f t="shared" si="20"/>
        <v>1</v>
      </c>
      <c r="L152" s="36" t="str">
        <f t="shared" si="17"/>
        <v>Национальная Газета Барбадоса</v>
      </c>
    </row>
    <row r="153" spans="1:12">
      <c r="A153" s="26">
        <f t="shared" si="18"/>
        <v>1</v>
      </c>
      <c r="B153" s="33" t="s">
        <v>103</v>
      </c>
      <c r="C153" s="51">
        <f>IF(ISNA(VLOOKUP(СМИ!$B153,'10'!$A$2:$B$392,2,0))=TRUE,0,VLOOKUP(СМИ!$B153,'10'!$A$2:$B$392,2,0))</f>
        <v>0</v>
      </c>
      <c r="D153" s="51">
        <f>IF(ISNA(VLOOKUP(СМИ!$B153,'11'!$A$2:$B$397,2,0))=TRUE,0,VLOOKUP(СМИ!$B153,'11'!$A$2:$B$397,2,0))</f>
        <v>0</v>
      </c>
      <c r="E153" s="51">
        <f>IF(ISNA(VLOOKUP(СМИ!$B153,'12'!$A$2:$B$397,2,0))=TRUE,0,VLOOKUP(СМИ!$B153,'12'!$A$2:$B$397,2,0))</f>
        <v>2400000</v>
      </c>
      <c r="F153" s="51">
        <f>IF(ISNA(VLOOKUP(СМИ!$B153,'13'!$A$2:$B$397,2,0))=TRUE,0,VLOOKUP(СМИ!$B153,'13'!$A$2:$B$397,2,0))</f>
        <v>0</v>
      </c>
      <c r="G153" s="51">
        <f>IF(ISNA(VLOOKUP(СМИ!$B153,'14'!$A$2:$B$397,2,0))=TRUE,0,VLOOKUP(СМИ!$B153,'14'!$A$2:$B$397,2,0))</f>
        <v>0</v>
      </c>
      <c r="H153" s="51">
        <f>IF(ISNA(VLOOKUP(СМИ!$B153,'15'!$A$2:$B$397,2,0))=TRUE,0,VLOOKUP(СМИ!$B153,'15'!$A$2:$B$397,2,0))</f>
        <v>0</v>
      </c>
      <c r="I153" s="31">
        <f t="shared" si="19"/>
        <v>2400000</v>
      </c>
      <c r="J153" s="32">
        <f t="shared" si="20"/>
        <v>1</v>
      </c>
      <c r="L153" s="36" t="str">
        <f t="shared" ref="L153:L173" si="21">B153</f>
        <v>Океания</v>
      </c>
    </row>
    <row r="154" spans="1:12">
      <c r="A154" s="26">
        <f t="shared" si="18"/>
        <v>1</v>
      </c>
      <c r="B154" s="47" t="s">
        <v>14</v>
      </c>
      <c r="C154" s="53">
        <f>IF(ISNA(VLOOKUP(СМИ!$B154,'10'!$A$2:$B$392,2,0))=TRUE,0,VLOOKUP(СМИ!$B154,'10'!$A$2:$B$392,2,0))</f>
        <v>273000000</v>
      </c>
      <c r="D154" s="53">
        <f>IF(ISNA(VLOOKUP(СМИ!$B154,'11'!$A$2:$B$397,2,0))=TRUE,0,VLOOKUP(СМИ!$B154,'11'!$A$2:$B$397,2,0))</f>
        <v>170880300</v>
      </c>
      <c r="E154" s="53">
        <f>IF(ISNA(VLOOKUP(СМИ!$B154,'12'!$A$2:$B$397,2,0))=TRUE,0,VLOOKUP(СМИ!$B154,'12'!$A$2:$B$397,2,0))</f>
        <v>112000000</v>
      </c>
      <c r="F154" s="53">
        <f>IF(ISNA(VLOOKUP(СМИ!$B154,'13'!$A$2:$B$397,2,0))=TRUE,0,VLOOKUP(СМИ!$B154,'13'!$A$2:$B$397,2,0))</f>
        <v>115800000</v>
      </c>
      <c r="G154" s="53">
        <f>IF(ISNA(VLOOKUP(СМИ!$B154,'14'!$A$2:$B$397,2,0))=TRUE,0,VLOOKUP(СМИ!$B154,'14'!$A$2:$B$397,2,0))</f>
        <v>93800000</v>
      </c>
      <c r="H154" s="53">
        <f>IF(ISNA(VLOOKUP(СМИ!$B154,'15'!$A$2:$B$397,2,0))=TRUE,0,VLOOKUP(СМИ!$B154,'15'!$A$2:$B$397,2,0))</f>
        <v>24000000</v>
      </c>
      <c r="I154" s="48">
        <f t="shared" si="19"/>
        <v>789480300</v>
      </c>
      <c r="J154" s="49">
        <f t="shared" si="20"/>
        <v>6</v>
      </c>
      <c r="L154" s="36" t="str">
        <f t="shared" si="21"/>
        <v>Пас на Остров</v>
      </c>
    </row>
    <row r="155" spans="1:12">
      <c r="A155" s="26">
        <f t="shared" si="18"/>
        <v>1</v>
      </c>
      <c r="B155" s="33" t="s">
        <v>82</v>
      </c>
      <c r="C155" s="51">
        <f>IF(ISNA(VLOOKUP(СМИ!$B155,'10'!$A$2:$B$392,2,0))=TRUE,0,VLOOKUP(СМИ!$B155,'10'!$A$2:$B$392,2,0))</f>
        <v>0</v>
      </c>
      <c r="D155" s="51">
        <f>IF(ISNA(VLOOKUP(СМИ!$B155,'11'!$A$2:$B$397,2,0))=TRUE,0,VLOOKUP(СМИ!$B155,'11'!$A$2:$B$397,2,0))</f>
        <v>0</v>
      </c>
      <c r="E155" s="51">
        <f>IF(ISNA(VLOOKUP(СМИ!$B155,'12'!$A$2:$B$397,2,0))=TRUE,0,VLOOKUP(СМИ!$B155,'12'!$A$2:$B$397,2,0))</f>
        <v>56900000</v>
      </c>
      <c r="F155" s="51">
        <f>IF(ISNA(VLOOKUP(СМИ!$B155,'13'!$A$2:$B$397,2,0))=TRUE,0,VLOOKUP(СМИ!$B155,'13'!$A$2:$B$397,2,0))</f>
        <v>0</v>
      </c>
      <c r="G155" s="51">
        <f>IF(ISNA(VLOOKUP(СМИ!$B155,'14'!$A$2:$B$397,2,0))=TRUE,0,VLOOKUP(СМИ!$B155,'14'!$A$2:$B$397,2,0))</f>
        <v>0</v>
      </c>
      <c r="H155" s="51">
        <f>IF(ISNA(VLOOKUP(СМИ!$B155,'15'!$A$2:$B$397,2,0))=TRUE,0,VLOOKUP(СМИ!$B155,'15'!$A$2:$B$397,2,0))</f>
        <v>0</v>
      </c>
      <c r="I155" s="31">
        <f t="shared" si="19"/>
        <v>56900000</v>
      </c>
      <c r="J155" s="32">
        <f t="shared" si="20"/>
        <v>1</v>
      </c>
      <c r="L155" s="36" t="str">
        <f t="shared" si="21"/>
        <v>Пас на Остров- ревю</v>
      </c>
    </row>
    <row r="156" spans="1:12">
      <c r="A156" s="26">
        <f t="shared" si="18"/>
        <v>1</v>
      </c>
      <c r="B156" s="34" t="s">
        <v>156</v>
      </c>
      <c r="C156" s="51">
        <f>IF(ISNA(VLOOKUP(СМИ!$B156,'10'!$A$2:$B$392,2,0))=TRUE,0,VLOOKUP(СМИ!$B156,'10'!$A$2:$B$392,2,0))</f>
        <v>0</v>
      </c>
      <c r="D156" s="51">
        <f>IF(ISNA(VLOOKUP(СМИ!$B156,'11'!$A$2:$B$397,2,0))=TRUE,0,VLOOKUP(СМИ!$B156,'11'!$A$2:$B$397,2,0))</f>
        <v>0</v>
      </c>
      <c r="E156" s="51">
        <f>IF(ISNA(VLOOKUP(СМИ!$B156,'12'!$A$2:$B$397,2,0))=TRUE,0,VLOOKUP(СМИ!$B156,'12'!$A$2:$B$397,2,0))</f>
        <v>0</v>
      </c>
      <c r="F156" s="51">
        <f>IF(ISNA(VLOOKUP(СМИ!$B156,'13'!$A$2:$B$397,2,0))=TRUE,0,VLOOKUP(СМИ!$B156,'13'!$A$2:$B$397,2,0))</f>
        <v>0</v>
      </c>
      <c r="G156" s="51">
        <f>IF(ISNA(VLOOKUP(СМИ!$B156,'14'!$A$2:$B$397,2,0))=TRUE,0,VLOOKUP(СМИ!$B156,'14'!$A$2:$B$397,2,0))</f>
        <v>9700000</v>
      </c>
      <c r="H156" s="51">
        <f>IF(ISNA(VLOOKUP(СМИ!$B156,'15'!$A$2:$B$397,2,0))=TRUE,0,VLOOKUP(СМИ!$B156,'15'!$A$2:$B$397,2,0))</f>
        <v>0</v>
      </c>
      <c r="I156" s="31">
        <f t="shared" si="19"/>
        <v>9700000</v>
      </c>
      <c r="J156" s="32">
        <f t="shared" si="20"/>
        <v>1</v>
      </c>
      <c r="L156" s="36" t="str">
        <f t="shared" si="21"/>
        <v>ПроАфро</v>
      </c>
    </row>
    <row r="157" spans="1:12">
      <c r="A157" s="26">
        <f t="shared" si="18"/>
        <v>1</v>
      </c>
      <c r="B157" s="33" t="s">
        <v>81</v>
      </c>
      <c r="C157" s="51">
        <f>IF(ISNA(VLOOKUP(СМИ!$B157,'10'!$A$2:$B$392,2,0))=TRUE,0,VLOOKUP(СМИ!$B157,'10'!$A$2:$B$392,2,0))</f>
        <v>0</v>
      </c>
      <c r="D157" s="51">
        <f>IF(ISNA(VLOOKUP(СМИ!$B157,'11'!$A$2:$B$397,2,0))=TRUE,0,VLOOKUP(СМИ!$B157,'11'!$A$2:$B$397,2,0))</f>
        <v>0</v>
      </c>
      <c r="E157" s="51">
        <f>IF(ISNA(VLOOKUP(СМИ!$B157,'12'!$A$2:$B$397,2,0))=TRUE,0,VLOOKUP(СМИ!$B157,'12'!$A$2:$B$397,2,0))</f>
        <v>68100000</v>
      </c>
      <c r="F157" s="51">
        <f>IF(ISNA(VLOOKUP(СМИ!$B157,'13'!$A$2:$B$397,2,0))=TRUE,0,VLOOKUP(СМИ!$B157,'13'!$A$2:$B$397,2,0))</f>
        <v>0</v>
      </c>
      <c r="G157" s="51">
        <f>IF(ISNA(VLOOKUP(СМИ!$B157,'14'!$A$2:$B$397,2,0))=TRUE,0,VLOOKUP(СМИ!$B157,'14'!$A$2:$B$397,2,0))</f>
        <v>0</v>
      </c>
      <c r="H157" s="51">
        <f>IF(ISNA(VLOOKUP(СМИ!$B157,'15'!$A$2:$B$397,2,0))=TRUE,0,VLOOKUP(СМИ!$B157,'15'!$A$2:$B$397,2,0))</f>
        <v>0</v>
      </c>
      <c r="I157" s="31">
        <f t="shared" si="19"/>
        <v>68100000</v>
      </c>
      <c r="J157" s="32">
        <f t="shared" si="20"/>
        <v>1</v>
      </c>
      <c r="L157" s="36" t="str">
        <f t="shared" si="21"/>
        <v>ПРОФУТБОЛ</v>
      </c>
    </row>
    <row r="158" spans="1:12">
      <c r="A158" s="26">
        <f t="shared" si="18"/>
        <v>1</v>
      </c>
      <c r="B158" s="33" t="s">
        <v>91</v>
      </c>
      <c r="C158" s="51">
        <f>IF(ISNA(VLOOKUP(СМИ!$B158,'10'!$A$2:$B$392,2,0))=TRUE,0,VLOOKUP(СМИ!$B158,'10'!$A$2:$B$392,2,0))</f>
        <v>0</v>
      </c>
      <c r="D158" s="51">
        <f>IF(ISNA(VLOOKUP(СМИ!$B158,'11'!$A$2:$B$397,2,0))=TRUE,0,VLOOKUP(СМИ!$B158,'11'!$A$2:$B$397,2,0))</f>
        <v>0</v>
      </c>
      <c r="E158" s="51">
        <f>IF(ISNA(VLOOKUP(СМИ!$B158,'12'!$A$2:$B$397,2,0))=TRUE,0,VLOOKUP(СМИ!$B158,'12'!$A$2:$B$397,2,0))</f>
        <v>26800000</v>
      </c>
      <c r="F158" s="51">
        <f>IF(ISNA(VLOOKUP(СМИ!$B158,'13'!$A$2:$B$397,2,0))=TRUE,0,VLOOKUP(СМИ!$B158,'13'!$A$2:$B$397,2,0))</f>
        <v>0</v>
      </c>
      <c r="G158" s="51">
        <f>IF(ISNA(VLOOKUP(СМИ!$B158,'14'!$A$2:$B$397,2,0))=TRUE,0,VLOOKUP(СМИ!$B158,'14'!$A$2:$B$397,2,0))</f>
        <v>0</v>
      </c>
      <c r="H158" s="51">
        <f>IF(ISNA(VLOOKUP(СМИ!$B158,'15'!$A$2:$B$397,2,0))=TRUE,0,VLOOKUP(СМИ!$B158,'15'!$A$2:$B$397,2,0))</f>
        <v>0</v>
      </c>
      <c r="I158" s="31">
        <f t="shared" si="19"/>
        <v>26800000</v>
      </c>
      <c r="J158" s="32">
        <f t="shared" si="20"/>
        <v>1</v>
      </c>
      <c r="L158" s="36" t="str">
        <f t="shared" si="21"/>
        <v>РИД МЭН</v>
      </c>
    </row>
    <row r="159" spans="1:12">
      <c r="A159" s="26">
        <f t="shared" si="18"/>
        <v>1</v>
      </c>
      <c r="B159" s="33" t="s">
        <v>199</v>
      </c>
      <c r="C159" s="51">
        <f>IF(ISNA(VLOOKUP(СМИ!$B159,'10'!$A$2:$B$392,2,0))=TRUE,0,VLOOKUP(СМИ!$B159,'10'!$A$2:$B$392,2,0))</f>
        <v>0</v>
      </c>
      <c r="D159" s="51">
        <f>IF(ISNA(VLOOKUP(СМИ!$B159,'11'!$A$2:$B$397,2,0))=TRUE,0,VLOOKUP(СМИ!$B159,'11'!$A$2:$B$397,2,0))</f>
        <v>24920000</v>
      </c>
      <c r="E159" s="51">
        <f>IF(ISNA(VLOOKUP(СМИ!$B159,'12'!$A$2:$B$397,2,0))=TRUE,0,VLOOKUP(СМИ!$B159,'12'!$A$2:$B$397,2,0))</f>
        <v>0</v>
      </c>
      <c r="F159" s="51">
        <f>IF(ISNA(VLOOKUP(СМИ!$B159,'13'!$A$2:$B$397,2,0))=TRUE,0,VLOOKUP(СМИ!$B159,'13'!$A$2:$B$397,2,0))</f>
        <v>0</v>
      </c>
      <c r="G159" s="51">
        <f>IF(ISNA(VLOOKUP(СМИ!$B159,'14'!$A$2:$B$397,2,0))=TRUE,0,VLOOKUP(СМИ!$B159,'14'!$A$2:$B$397,2,0))</f>
        <v>0</v>
      </c>
      <c r="H159" s="51">
        <f>IF(ISNA(VLOOKUP(СМИ!$B159,'15'!$A$2:$B$397,2,0))=TRUE,0,VLOOKUP(СМИ!$B159,'15'!$A$2:$B$397,2,0))</f>
        <v>0</v>
      </c>
      <c r="I159" s="31">
        <f t="shared" si="19"/>
        <v>24920000</v>
      </c>
      <c r="J159" s="32">
        <f t="shared" si="20"/>
        <v>1</v>
      </c>
      <c r="L159" s="36" t="str">
        <f t="shared" si="21"/>
        <v>Сивка-Бурка</v>
      </c>
    </row>
    <row r="160" spans="1:12">
      <c r="A160" s="26">
        <f t="shared" si="18"/>
        <v>1</v>
      </c>
      <c r="B160" s="30" t="s">
        <v>34</v>
      </c>
      <c r="C160" s="51">
        <f>IF(ISNA(VLOOKUP(СМИ!$B160,'10'!$A$2:$B$392,2,0))=TRUE,0,VLOOKUP(СМИ!$B160,'10'!$A$2:$B$392,2,0))</f>
        <v>127800000</v>
      </c>
      <c r="D160" s="51">
        <f>IF(ISNA(VLOOKUP(СМИ!$B160,'11'!$A$2:$B$397,2,0))=TRUE,0,VLOOKUP(СМИ!$B160,'11'!$A$2:$B$397,2,0))</f>
        <v>0</v>
      </c>
      <c r="E160" s="51">
        <f>IF(ISNA(VLOOKUP(СМИ!$B160,'12'!$A$2:$B$397,2,0))=TRUE,0,VLOOKUP(СМИ!$B160,'12'!$A$2:$B$397,2,0))</f>
        <v>0</v>
      </c>
      <c r="F160" s="51">
        <f>IF(ISNA(VLOOKUP(СМИ!$B160,'13'!$A$2:$B$397,2,0))=TRUE,0,VLOOKUP(СМИ!$B160,'13'!$A$2:$B$397,2,0))</f>
        <v>0</v>
      </c>
      <c r="G160" s="51">
        <f>IF(ISNA(VLOOKUP(СМИ!$B160,'14'!$A$2:$B$397,2,0))=TRUE,0,VLOOKUP(СМИ!$B160,'14'!$A$2:$B$397,2,0))</f>
        <v>0</v>
      </c>
      <c r="H160" s="51">
        <f>IF(ISNA(VLOOKUP(СМИ!$B160,'15'!$A$2:$B$397,2,0))=TRUE,0,VLOOKUP(СМИ!$B160,'15'!$A$2:$B$397,2,0))</f>
        <v>0</v>
      </c>
      <c r="I160" s="31">
        <f t="shared" si="19"/>
        <v>127800000</v>
      </c>
      <c r="J160" s="32">
        <f t="shared" si="20"/>
        <v>1</v>
      </c>
      <c r="L160" s="36" t="str">
        <f t="shared" si="21"/>
        <v>Таджикский спорт</v>
      </c>
    </row>
    <row r="161" spans="1:12">
      <c r="A161" s="26">
        <f t="shared" si="18"/>
        <v>1</v>
      </c>
      <c r="B161" s="33" t="s">
        <v>80</v>
      </c>
      <c r="C161" s="51">
        <f>IF(ISNA(VLOOKUP(СМИ!$B161,'10'!$A$2:$B$392,2,0))=TRUE,0,VLOOKUP(СМИ!$B161,'10'!$A$2:$B$392,2,0))</f>
        <v>0</v>
      </c>
      <c r="D161" s="51">
        <f>IF(ISNA(VLOOKUP(СМИ!$B161,'11'!$A$2:$B$397,2,0))=TRUE,0,VLOOKUP(СМИ!$B161,'11'!$A$2:$B$397,2,0))</f>
        <v>118080000</v>
      </c>
      <c r="E161" s="51">
        <f>IF(ISNA(VLOOKUP(СМИ!$B161,'12'!$A$2:$B$397,2,0))=TRUE,0,VLOOKUP(СМИ!$B161,'12'!$A$2:$B$397,2,0))</f>
        <v>73700000</v>
      </c>
      <c r="F161" s="51">
        <f>IF(ISNA(VLOOKUP(СМИ!$B161,'13'!$A$2:$B$397,2,0))=TRUE,0,VLOOKUP(СМИ!$B161,'13'!$A$2:$B$397,2,0))</f>
        <v>8600000</v>
      </c>
      <c r="G161" s="51">
        <f>IF(ISNA(VLOOKUP(СМИ!$B161,'14'!$A$2:$B$397,2,0))=TRUE,0,VLOOKUP(СМИ!$B161,'14'!$A$2:$B$397,2,0))</f>
        <v>17300000</v>
      </c>
      <c r="H161" s="51">
        <f>IF(ISNA(VLOOKUP(СМИ!$B161,'15'!$A$2:$B$397,2,0))=TRUE,0,VLOOKUP(СМИ!$B161,'15'!$A$2:$B$397,2,0))</f>
        <v>18900000</v>
      </c>
      <c r="I161" s="31">
        <f t="shared" si="19"/>
        <v>236580000</v>
      </c>
      <c r="J161" s="32">
        <f t="shared" si="20"/>
        <v>5</v>
      </c>
      <c r="L161" s="36" t="str">
        <f t="shared" si="21"/>
        <v>Таджикский футбол</v>
      </c>
    </row>
    <row r="162" spans="1:12">
      <c r="A162" s="26">
        <f t="shared" si="18"/>
        <v>1</v>
      </c>
      <c r="B162" s="30" t="s">
        <v>31</v>
      </c>
      <c r="C162" s="51">
        <f>IF(ISNA(VLOOKUP(СМИ!$B162,'10'!$A$2:$B$392,2,0))=TRUE,0,VLOOKUP(СМИ!$B162,'10'!$A$2:$B$392,2,0))</f>
        <v>32400000</v>
      </c>
      <c r="D162" s="51">
        <f>IF(ISNA(VLOOKUP(СМИ!$B162,'11'!$A$2:$B$397,2,0))=TRUE,0,VLOOKUP(СМИ!$B162,'11'!$A$2:$B$397,2,0))</f>
        <v>0</v>
      </c>
      <c r="E162" s="51">
        <f>IF(ISNA(VLOOKUP(СМИ!$B162,'12'!$A$2:$B$397,2,0))=TRUE,0,VLOOKUP(СМИ!$B162,'12'!$A$2:$B$397,2,0))</f>
        <v>0</v>
      </c>
      <c r="F162" s="51">
        <f>IF(ISNA(VLOOKUP(СМИ!$B162,'13'!$A$2:$B$397,2,0))=TRUE,0,VLOOKUP(СМИ!$B162,'13'!$A$2:$B$397,2,0))</f>
        <v>0</v>
      </c>
      <c r="G162" s="51">
        <f>IF(ISNA(VLOOKUP(СМИ!$B162,'14'!$A$2:$B$397,2,0))=TRUE,0,VLOOKUP(СМИ!$B162,'14'!$A$2:$B$397,2,0))</f>
        <v>0</v>
      </c>
      <c r="H162" s="51">
        <f>IF(ISNA(VLOOKUP(СМИ!$B162,'15'!$A$2:$B$397,2,0))=TRUE,0,VLOOKUP(СМИ!$B162,'15'!$A$2:$B$397,2,0))</f>
        <v>0</v>
      </c>
      <c r="I162" s="31">
        <f t="shared" si="19"/>
        <v>32400000</v>
      </c>
      <c r="J162" s="32">
        <f t="shared" si="20"/>
        <v>1</v>
      </c>
      <c r="L162" s="36" t="str">
        <f t="shared" si="21"/>
        <v>Тонганские новости</v>
      </c>
    </row>
    <row r="163" spans="1:12">
      <c r="A163" s="26">
        <f t="shared" ref="A163:A194" si="22">COUNTIFS(B$3:B$384,B163)</f>
        <v>1</v>
      </c>
      <c r="B163" s="33" t="s">
        <v>123</v>
      </c>
      <c r="C163" s="51">
        <f>IF(ISNA(VLOOKUP(СМИ!$B163,'10'!$A$2:$B$392,2,0))=TRUE,0,VLOOKUP(СМИ!$B163,'10'!$A$2:$B$392,2,0))</f>
        <v>0</v>
      </c>
      <c r="D163" s="51">
        <f>IF(ISNA(VLOOKUP(СМИ!$B163,'11'!$A$2:$B$397,2,0))=TRUE,0,VLOOKUP(СМИ!$B163,'11'!$A$2:$B$397,2,0))</f>
        <v>0</v>
      </c>
      <c r="E163" s="51">
        <f>IF(ISNA(VLOOKUP(СМИ!$B163,'12'!$A$2:$B$397,2,0))=TRUE,0,VLOOKUP(СМИ!$B163,'12'!$A$2:$B$397,2,0))</f>
        <v>0</v>
      </c>
      <c r="F163" s="51">
        <f>IF(ISNA(VLOOKUP(СМИ!$B163,'13'!$A$2:$B$397,2,0))=TRUE,0,VLOOKUP(СМИ!$B163,'13'!$A$2:$B$397,2,0))</f>
        <v>32200000</v>
      </c>
      <c r="G163" s="51">
        <f>IF(ISNA(VLOOKUP(СМИ!$B163,'14'!$A$2:$B$397,2,0))=TRUE,0,VLOOKUP(СМИ!$B163,'14'!$A$2:$B$397,2,0))</f>
        <v>0</v>
      </c>
      <c r="H163" s="51">
        <f>IF(ISNA(VLOOKUP(СМИ!$B163,'15'!$A$2:$B$397,2,0))=TRUE,0,VLOOKUP(СМИ!$B163,'15'!$A$2:$B$397,2,0))</f>
        <v>0</v>
      </c>
      <c r="I163" s="31">
        <f t="shared" si="19"/>
        <v>32200000</v>
      </c>
      <c r="J163" s="32">
        <f t="shared" si="20"/>
        <v>1</v>
      </c>
      <c r="L163" s="36" t="str">
        <f t="shared" si="21"/>
        <v>Узбекистон ифтихори</v>
      </c>
    </row>
    <row r="164" spans="1:12">
      <c r="A164" s="26">
        <f t="shared" si="22"/>
        <v>1</v>
      </c>
      <c r="B164" s="33" t="s">
        <v>92</v>
      </c>
      <c r="C164" s="51">
        <f>IF(ISNA(VLOOKUP(СМИ!$B164,'10'!$A$2:$B$392,2,0))=TRUE,0,VLOOKUP(СМИ!$B164,'10'!$A$2:$B$392,2,0))</f>
        <v>0</v>
      </c>
      <c r="D164" s="51">
        <f>IF(ISNA(VLOOKUP(СМИ!$B164,'11'!$A$2:$B$397,2,0))=TRUE,0,VLOOKUP(СМИ!$B164,'11'!$A$2:$B$397,2,0))</f>
        <v>0</v>
      </c>
      <c r="E164" s="51">
        <f>IF(ISNA(VLOOKUP(СМИ!$B164,'12'!$A$2:$B$397,2,0))=TRUE,0,VLOOKUP(СМИ!$B164,'12'!$A$2:$B$397,2,0))</f>
        <v>26600000</v>
      </c>
      <c r="F164" s="51">
        <f>IF(ISNA(VLOOKUP(СМИ!$B164,'13'!$A$2:$B$397,2,0))=TRUE,0,VLOOKUP(СМИ!$B164,'13'!$A$2:$B$397,2,0))</f>
        <v>19900000</v>
      </c>
      <c r="G164" s="51">
        <f>IF(ISNA(VLOOKUP(СМИ!$B164,'14'!$A$2:$B$397,2,0))=TRUE,0,VLOOKUP(СМИ!$B164,'14'!$A$2:$B$397,2,0))</f>
        <v>0</v>
      </c>
      <c r="H164" s="51">
        <f>IF(ISNA(VLOOKUP(СМИ!$B164,'15'!$A$2:$B$397,2,0))=TRUE,0,VLOOKUP(СМИ!$B164,'15'!$A$2:$B$397,2,0))</f>
        <v>0</v>
      </c>
      <c r="I164" s="31">
        <f t="shared" si="19"/>
        <v>46500000</v>
      </c>
      <c r="J164" s="32">
        <f t="shared" si="20"/>
        <v>2</v>
      </c>
      <c r="L164" s="36" t="str">
        <f t="shared" si="21"/>
        <v>Узун-кулак</v>
      </c>
    </row>
    <row r="165" spans="1:12">
      <c r="A165" s="26">
        <f t="shared" si="22"/>
        <v>1</v>
      </c>
      <c r="B165" s="30" t="s">
        <v>43</v>
      </c>
      <c r="C165" s="51">
        <f>IF(ISNA(VLOOKUP(СМИ!$B165,'10'!$A$2:$B$392,2,0))=TRUE,0,VLOOKUP(СМИ!$B165,'10'!$A$2:$B$392,2,0))</f>
        <v>35300000</v>
      </c>
      <c r="D165" s="51">
        <f>IF(ISNA(VLOOKUP(СМИ!$B165,'11'!$A$2:$B$397,2,0))=TRUE,0,VLOOKUP(СМИ!$B165,'11'!$A$2:$B$397,2,0))</f>
        <v>0</v>
      </c>
      <c r="E165" s="51">
        <f>IF(ISNA(VLOOKUP(СМИ!$B165,'12'!$A$2:$B$397,2,0))=TRUE,0,VLOOKUP(СМИ!$B165,'12'!$A$2:$B$397,2,0))</f>
        <v>0</v>
      </c>
      <c r="F165" s="51">
        <f>IF(ISNA(VLOOKUP(СМИ!$B165,'13'!$A$2:$B$397,2,0))=TRUE,0,VLOOKUP(СМИ!$B165,'13'!$A$2:$B$397,2,0))</f>
        <v>0</v>
      </c>
      <c r="G165" s="51">
        <f>IF(ISNA(VLOOKUP(СМИ!$B165,'14'!$A$2:$B$397,2,0))=TRUE,0,VLOOKUP(СМИ!$B165,'14'!$A$2:$B$397,2,0))</f>
        <v>0</v>
      </c>
      <c r="H165" s="51">
        <f>IF(ISNA(VLOOKUP(СМИ!$B165,'15'!$A$2:$B$397,2,0))=TRUE,0,VLOOKUP(СМИ!$B165,'15'!$A$2:$B$397,2,0))</f>
        <v>0</v>
      </c>
      <c r="I165" s="31">
        <f t="shared" si="19"/>
        <v>35300000</v>
      </c>
      <c r="J165" s="32">
        <f t="shared" si="20"/>
        <v>1</v>
      </c>
      <c r="L165" s="36" t="str">
        <f t="shared" si="21"/>
        <v>Уругвайский Лист 3а</v>
      </c>
    </row>
    <row r="166" spans="1:12">
      <c r="A166" s="26">
        <f t="shared" si="22"/>
        <v>1</v>
      </c>
      <c r="B166" s="47" t="s">
        <v>38</v>
      </c>
      <c r="C166" s="53">
        <f>IF(ISNA(VLOOKUP(СМИ!$B166,'10'!$A$2:$B$392,2,0))=TRUE,0,VLOOKUP(СМИ!$B166,'10'!$A$2:$B$392,2,0))</f>
        <v>185500000</v>
      </c>
      <c r="D166" s="53">
        <f>IF(ISNA(VLOOKUP(СМИ!$B166,'11'!$A$2:$B$397,2,0))=TRUE,0,VLOOKUP(СМИ!$B166,'11'!$A$2:$B$397,2,0))</f>
        <v>106155008</v>
      </c>
      <c r="E166" s="53">
        <f>IF(ISNA(VLOOKUP(СМИ!$B166,'12'!$A$2:$B$397,2,0))=TRUE,0,VLOOKUP(СМИ!$B166,'12'!$A$2:$B$397,2,0))</f>
        <v>143000000</v>
      </c>
      <c r="F166" s="53">
        <f>IF(ISNA(VLOOKUP(СМИ!$B166,'13'!$A$2:$B$397,2,0))=TRUE,0,VLOOKUP(СМИ!$B166,'13'!$A$2:$B$397,2,0))</f>
        <v>135100000</v>
      </c>
      <c r="G166" s="53">
        <f>IF(ISNA(VLOOKUP(СМИ!$B166,'14'!$A$2:$B$397,2,0))=TRUE,0,VLOOKUP(СМИ!$B166,'14'!$A$2:$B$397,2,0))</f>
        <v>68300000</v>
      </c>
      <c r="H166" s="53">
        <f>IF(ISNA(VLOOKUP(СМИ!$B166,'15'!$A$2:$B$397,2,0))=TRUE,0,VLOOKUP(СМИ!$B166,'15'!$A$2:$B$397,2,0))</f>
        <v>13100000</v>
      </c>
      <c r="I166" s="48">
        <f t="shared" si="19"/>
        <v>651155008</v>
      </c>
      <c r="J166" s="49">
        <f t="shared" si="20"/>
        <v>6</v>
      </c>
      <c r="L166" s="36" t="str">
        <f t="shared" si="21"/>
        <v>Футбол под Микроскопом</v>
      </c>
    </row>
    <row r="167" spans="1:12">
      <c r="A167" s="26">
        <f t="shared" si="22"/>
        <v>1</v>
      </c>
      <c r="B167" s="35" t="s">
        <v>172</v>
      </c>
      <c r="C167" s="51">
        <f>IF(ISNA(VLOOKUP(СМИ!$B167,'10'!$A$2:$B$392,2,0))=TRUE,0,VLOOKUP(СМИ!$B167,'10'!$A$2:$B$392,2,0))</f>
        <v>0</v>
      </c>
      <c r="D167" s="51">
        <f>IF(ISNA(VLOOKUP(СМИ!$B167,'11'!$A$2:$B$397,2,0))=TRUE,0,VLOOKUP(СМИ!$B167,'11'!$A$2:$B$397,2,0))</f>
        <v>0</v>
      </c>
      <c r="E167" s="51">
        <f>IF(ISNA(VLOOKUP(СМИ!$B167,'12'!$A$2:$B$397,2,0))=TRUE,0,VLOOKUP(СМИ!$B167,'12'!$A$2:$B$397,2,0))</f>
        <v>0</v>
      </c>
      <c r="F167" s="51">
        <f>IF(ISNA(VLOOKUP(СМИ!$B167,'13'!$A$2:$B$397,2,0))=TRUE,0,VLOOKUP(СМИ!$B167,'13'!$A$2:$B$397,2,0))</f>
        <v>0</v>
      </c>
      <c r="G167" s="51">
        <f>IF(ISNA(VLOOKUP(СМИ!$B167,'14'!$A$2:$B$397,2,0))=TRUE,0,VLOOKUP(СМИ!$B167,'14'!$A$2:$B$397,2,0))</f>
        <v>0</v>
      </c>
      <c r="H167" s="51">
        <f>IF(ISNA(VLOOKUP(СМИ!$B167,'15'!$A$2:$B$397,2,0))=TRUE,0,VLOOKUP(СМИ!$B167,'15'!$A$2:$B$397,2,0))</f>
        <v>28600000</v>
      </c>
      <c r="I167" s="31">
        <f t="shared" si="19"/>
        <v>28600000</v>
      </c>
      <c r="J167" s="32">
        <f t="shared" si="20"/>
        <v>1</v>
      </c>
      <c r="L167" s="36" t="str">
        <f t="shared" si="21"/>
        <v>Хабар Аль-Месны</v>
      </c>
    </row>
    <row r="168" spans="1:12">
      <c r="A168" s="26">
        <f t="shared" si="22"/>
        <v>1</v>
      </c>
      <c r="B168" s="33" t="s">
        <v>72</v>
      </c>
      <c r="C168" s="51">
        <f>IF(ISNA(VLOOKUP(СМИ!$B168,'10'!$A$2:$B$392,2,0))=TRUE,0,VLOOKUP(СМИ!$B168,'10'!$A$2:$B$392,2,0))</f>
        <v>0</v>
      </c>
      <c r="D168" s="51">
        <f>IF(ISNA(VLOOKUP(СМИ!$B168,'11'!$A$2:$B$397,2,0))=TRUE,0,VLOOKUP(СМИ!$B168,'11'!$A$2:$B$397,2,0))</f>
        <v>88650000</v>
      </c>
      <c r="E168" s="51">
        <f>IF(ISNA(VLOOKUP(СМИ!$B168,'12'!$A$2:$B$397,2,0))=TRUE,0,VLOOKUP(СМИ!$B168,'12'!$A$2:$B$397,2,0))</f>
        <v>119800000</v>
      </c>
      <c r="F168" s="51">
        <f>IF(ISNA(VLOOKUP(СМИ!$B168,'13'!$A$2:$B$397,2,0))=TRUE,0,VLOOKUP(СМИ!$B168,'13'!$A$2:$B$397,2,0))</f>
        <v>112600000</v>
      </c>
      <c r="G168" s="51">
        <f>IF(ISNA(VLOOKUP(СМИ!$B168,'14'!$A$2:$B$397,2,0))=TRUE,0,VLOOKUP(СМИ!$B168,'14'!$A$2:$B$397,2,0))</f>
        <v>149300000</v>
      </c>
      <c r="H168" s="51">
        <f>IF(ISNA(VLOOKUP(СМИ!$B168,'15'!$A$2:$B$397,2,0))=TRUE,0,VLOOKUP(СМИ!$B168,'15'!$A$2:$B$397,2,0))</f>
        <v>186000000</v>
      </c>
      <c r="I168" s="31">
        <f t="shared" si="19"/>
        <v>656350000</v>
      </c>
      <c r="J168" s="32">
        <f t="shared" si="20"/>
        <v>5</v>
      </c>
      <c r="L168" s="36" t="str">
        <f t="shared" si="21"/>
        <v>Хет-трик</v>
      </c>
    </row>
    <row r="169" spans="1:12">
      <c r="A169" s="26">
        <f t="shared" si="22"/>
        <v>1</v>
      </c>
      <c r="B169" s="30" t="s">
        <v>15</v>
      </c>
      <c r="C169" s="51">
        <f>IF(ISNA(VLOOKUP(СМИ!$B169,'10'!$A$2:$B$392,2,0))=TRUE,0,VLOOKUP(СМИ!$B169,'10'!$A$2:$B$392,2,0))</f>
        <v>50000000</v>
      </c>
      <c r="D169" s="51">
        <f>IF(ISNA(VLOOKUP(СМИ!$B169,'11'!$A$2:$B$397,2,0))=TRUE,0,VLOOKUP(СМИ!$B169,'11'!$A$2:$B$397,2,0))</f>
        <v>0</v>
      </c>
      <c r="E169" s="51">
        <f>IF(ISNA(VLOOKUP(СМИ!$B169,'12'!$A$2:$B$397,2,0))=TRUE,0,VLOOKUP(СМИ!$B169,'12'!$A$2:$B$397,2,0))</f>
        <v>0</v>
      </c>
      <c r="F169" s="51">
        <f>IF(ISNA(VLOOKUP(СМИ!$B169,'13'!$A$2:$B$397,2,0))=TRUE,0,VLOOKUP(СМИ!$B169,'13'!$A$2:$B$397,2,0))</f>
        <v>0</v>
      </c>
      <c r="G169" s="51">
        <f>IF(ISNA(VLOOKUP(СМИ!$B169,'14'!$A$2:$B$397,2,0))=TRUE,0,VLOOKUP(СМИ!$B169,'14'!$A$2:$B$397,2,0))</f>
        <v>0</v>
      </c>
      <c r="H169" s="51">
        <f>IF(ISNA(VLOOKUP(СМИ!$B169,'15'!$A$2:$B$397,2,0))=TRUE,0,VLOOKUP(СМИ!$B169,'15'!$A$2:$B$397,2,0))</f>
        <v>0</v>
      </c>
      <c r="I169" s="31">
        <f t="shared" si="19"/>
        <v>50000000</v>
      </c>
      <c r="J169" s="32">
        <f t="shared" si="20"/>
        <v>1</v>
      </c>
      <c r="L169" s="36" t="str">
        <f t="shared" si="21"/>
        <v>Хроники Викингов</v>
      </c>
    </row>
    <row r="170" spans="1:12">
      <c r="A170" s="26">
        <f t="shared" si="22"/>
        <v>1</v>
      </c>
      <c r="B170" s="30" t="s">
        <v>46</v>
      </c>
      <c r="C170" s="51">
        <f>IF(ISNA(VLOOKUP(СМИ!$B170,'10'!$A$2:$B$392,2,0))=TRUE,0,VLOOKUP(СМИ!$B170,'10'!$A$2:$B$392,2,0))</f>
        <v>32300000</v>
      </c>
      <c r="D170" s="51">
        <f>IF(ISNA(VLOOKUP(СМИ!$B170,'11'!$A$2:$B$397,2,0))=TRUE,0,VLOOKUP(СМИ!$B170,'11'!$A$2:$B$397,2,0))</f>
        <v>92000000</v>
      </c>
      <c r="E170" s="51">
        <f>IF(ISNA(VLOOKUP(СМИ!$B170,'12'!$A$2:$B$397,2,0))=TRUE,0,VLOOKUP(СМИ!$B170,'12'!$A$2:$B$397,2,0))</f>
        <v>9300000</v>
      </c>
      <c r="F170" s="51">
        <f>IF(ISNA(VLOOKUP(СМИ!$B170,'13'!$A$2:$B$397,2,0))=TRUE,0,VLOOKUP(СМИ!$B170,'13'!$A$2:$B$397,2,0))</f>
        <v>0</v>
      </c>
      <c r="G170" s="51">
        <f>IF(ISNA(VLOOKUP(СМИ!$B170,'14'!$A$2:$B$397,2,0))=TRUE,0,VLOOKUP(СМИ!$B170,'14'!$A$2:$B$397,2,0))</f>
        <v>0</v>
      </c>
      <c r="H170" s="51">
        <f>IF(ISNA(VLOOKUP(СМИ!$B170,'15'!$A$2:$B$397,2,0))=TRUE,0,VLOOKUP(СМИ!$B170,'15'!$A$2:$B$397,2,0))</f>
        <v>0</v>
      </c>
      <c r="I170" s="31">
        <f t="shared" si="19"/>
        <v>133600000</v>
      </c>
      <c r="J170" s="32">
        <f t="shared" si="20"/>
        <v>3</v>
      </c>
      <c r="L170" s="36" t="str">
        <f t="shared" si="21"/>
        <v>Хроники Эквадора</v>
      </c>
    </row>
    <row r="171" spans="1:12">
      <c r="A171" s="26">
        <f t="shared" si="22"/>
        <v>1</v>
      </c>
      <c r="B171" s="30" t="s">
        <v>173</v>
      </c>
      <c r="C171" s="51">
        <f>IF(ISNA(VLOOKUP(СМИ!$B171,'10'!$A$2:$B$392,2,0))=TRUE,0,VLOOKUP(СМИ!$B171,'10'!$A$2:$B$392,2,0))</f>
        <v>329025000</v>
      </c>
      <c r="D171" s="51">
        <f>IF(ISNA(VLOOKUP(СМИ!$B171,'11'!$A$2:$B$397,2,0))=TRUE,0,VLOOKUP(СМИ!$B171,'11'!$A$2:$B$397,2,0))</f>
        <v>187333248.31999999</v>
      </c>
      <c r="E171" s="51">
        <f>IF(ISNA(VLOOKUP(СМИ!$B171,'12'!$A$2:$B$397,2,0))=TRUE,0,VLOOKUP(СМИ!$B171,'12'!$A$2:$B$397,2,0))</f>
        <v>224600000</v>
      </c>
      <c r="F171" s="51">
        <f>IF(ISNA(VLOOKUP(СМИ!$B171,'13'!$A$2:$B$397,2,0))=TRUE,0,VLOOKUP(СМИ!$B171,'13'!$A$2:$B$397,2,0))</f>
        <v>0</v>
      </c>
      <c r="G171" s="51">
        <f>IF(ISNA(VLOOKUP(СМИ!$B171,'14'!$A$2:$B$397,2,0))=TRUE,0,VLOOKUP(СМИ!$B171,'14'!$A$2:$B$397,2,0))</f>
        <v>0</v>
      </c>
      <c r="H171" s="51">
        <f>IF(ISNA(VLOOKUP(СМИ!$B171,'15'!$A$2:$B$397,2,0))=TRUE,0,VLOOKUP(СМИ!$B171,'15'!$A$2:$B$397,2,0))</f>
        <v>124200000</v>
      </c>
      <c r="I171" s="31">
        <f t="shared" si="19"/>
        <v>865158248.31999993</v>
      </c>
      <c r="J171" s="32">
        <f t="shared" si="20"/>
        <v>4</v>
      </c>
      <c r="L171" s="36" t="str">
        <f t="shared" si="21"/>
        <v>ЦАРский футбол</v>
      </c>
    </row>
    <row r="172" spans="1:12">
      <c r="A172" s="26">
        <f t="shared" si="22"/>
        <v>1</v>
      </c>
      <c r="B172" s="33" t="s">
        <v>122</v>
      </c>
      <c r="C172" s="51">
        <f>IF(ISNA(VLOOKUP(СМИ!$B172,'10'!$A$2:$B$392,2,0))=TRUE,0,VLOOKUP(СМИ!$B172,'10'!$A$2:$B$392,2,0))</f>
        <v>0</v>
      </c>
      <c r="D172" s="51">
        <f>IF(ISNA(VLOOKUP(СМИ!$B172,'11'!$A$2:$B$397,2,0))=TRUE,0,VLOOKUP(СМИ!$B172,'11'!$A$2:$B$397,2,0))</f>
        <v>0</v>
      </c>
      <c r="E172" s="51">
        <f>IF(ISNA(VLOOKUP(СМИ!$B172,'12'!$A$2:$B$397,2,0))=TRUE,0,VLOOKUP(СМИ!$B172,'12'!$A$2:$B$397,2,0))</f>
        <v>0</v>
      </c>
      <c r="F172" s="51">
        <f>IF(ISNA(VLOOKUP(СМИ!$B172,'13'!$A$2:$B$397,2,0))=TRUE,0,VLOOKUP(СМИ!$B172,'13'!$A$2:$B$397,2,0))</f>
        <v>32500000</v>
      </c>
      <c r="G172" s="51">
        <f>IF(ISNA(VLOOKUP(СМИ!$B172,'14'!$A$2:$B$397,2,0))=TRUE,0,VLOOKUP(СМИ!$B172,'14'!$A$2:$B$397,2,0))</f>
        <v>7200000</v>
      </c>
      <c r="H172" s="51">
        <f>IF(ISNA(VLOOKUP(СМИ!$B172,'15'!$A$2:$B$397,2,0))=TRUE,0,VLOOKUP(СМИ!$B172,'15'!$A$2:$B$397,2,0))</f>
        <v>0</v>
      </c>
      <c r="I172" s="31">
        <f t="shared" si="19"/>
        <v>39700000</v>
      </c>
      <c r="J172" s="32">
        <f t="shared" si="20"/>
        <v>2</v>
      </c>
      <c r="L172" s="36" t="str">
        <f t="shared" si="21"/>
        <v>Царь Соломон</v>
      </c>
    </row>
    <row r="173" spans="1:12">
      <c r="A173" s="26">
        <f t="shared" si="22"/>
        <v>1</v>
      </c>
      <c r="B173" s="33" t="s">
        <v>128</v>
      </c>
      <c r="C173" s="51">
        <f>IF(ISNA(VLOOKUP(СМИ!$B173,'10'!$A$2:$B$392,2,0))=TRUE,0,VLOOKUP(СМИ!$B173,'10'!$A$2:$B$392,2,0))</f>
        <v>0</v>
      </c>
      <c r="D173" s="51">
        <f>IF(ISNA(VLOOKUP(СМИ!$B173,'11'!$A$2:$B$397,2,0))=TRUE,0,VLOOKUP(СМИ!$B173,'11'!$A$2:$B$397,2,0))</f>
        <v>0</v>
      </c>
      <c r="E173" s="51">
        <f>IF(ISNA(VLOOKUP(СМИ!$B173,'12'!$A$2:$B$397,2,0))=TRUE,0,VLOOKUP(СМИ!$B173,'12'!$A$2:$B$397,2,0))</f>
        <v>0</v>
      </c>
      <c r="F173" s="51">
        <f>IF(ISNA(VLOOKUP(СМИ!$B173,'13'!$A$2:$B$397,2,0))=TRUE,0,VLOOKUP(СМИ!$B173,'13'!$A$2:$B$397,2,0))</f>
        <v>9600000</v>
      </c>
      <c r="G173" s="51">
        <f>IF(ISNA(VLOOKUP(СМИ!$B173,'14'!$A$2:$B$397,2,0))=TRUE,0,VLOOKUP(СМИ!$B173,'14'!$A$2:$B$397,2,0))</f>
        <v>0</v>
      </c>
      <c r="H173" s="51">
        <f>IF(ISNA(VLOOKUP(СМИ!$B173,'15'!$A$2:$B$397,2,0))=TRUE,0,VLOOKUP(СМИ!$B173,'15'!$A$2:$B$397,2,0))</f>
        <v>0</v>
      </c>
      <c r="I173" s="31">
        <f t="shared" si="19"/>
        <v>9600000</v>
      </c>
      <c r="J173" s="32">
        <f t="shared" si="20"/>
        <v>1</v>
      </c>
      <c r="L173" s="36" t="str">
        <f t="shared" si="21"/>
        <v>Черный Кот</v>
      </c>
    </row>
    <row r="174" spans="1:12">
      <c r="A174" s="26">
        <f t="shared" si="22"/>
        <v>1</v>
      </c>
      <c r="B174" s="33" t="s">
        <v>200</v>
      </c>
      <c r="C174" s="51">
        <f>IF(ISNA(VLOOKUP(СМИ!$B174,'10'!$A$2:$B$392,2,0))=TRUE,0,VLOOKUP(СМИ!$B174,'10'!$A$2:$B$392,2,0))</f>
        <v>0</v>
      </c>
      <c r="D174" s="51">
        <f>IF(ISNA(VLOOKUP(СМИ!$B174,'11'!$A$2:$B$397,2,0))=TRUE,0,VLOOKUP(СМИ!$B174,'11'!$A$2:$B$397,2,0))</f>
        <v>63936000</v>
      </c>
      <c r="E174" s="51">
        <f>IF(ISNA(VLOOKUP(СМИ!$B174,'12'!$A$2:$B$397,2,0))=TRUE,0,VLOOKUP(СМИ!$B174,'12'!$A$2:$B$397,2,0))</f>
        <v>0</v>
      </c>
      <c r="F174" s="51">
        <f>IF(ISNA(VLOOKUP(СМИ!$B174,'13'!$A$2:$B$397,2,0))=TRUE,0,VLOOKUP(СМИ!$B174,'13'!$A$2:$B$397,2,0))</f>
        <v>0</v>
      </c>
      <c r="G174" s="51">
        <f>IF(ISNA(VLOOKUP(СМИ!$B174,'14'!$A$2:$B$397,2,0))=TRUE,0,VLOOKUP(СМИ!$B174,'14'!$A$2:$B$397,2,0))</f>
        <v>0</v>
      </c>
      <c r="H174" s="51">
        <f>IF(ISNA(VLOOKUP(СМИ!$B174,'15'!$A$2:$B$397,2,0))=TRUE,0,VLOOKUP(СМИ!$B174,'15'!$A$2:$B$397,2,0))</f>
        <v>0</v>
      </c>
      <c r="I174" s="31">
        <f t="shared" si="19"/>
        <v>63936000</v>
      </c>
      <c r="J174" s="32">
        <f t="shared" si="20"/>
        <v>1</v>
      </c>
      <c r="L174" s="36" t="str">
        <f t="shared" ref="L174:L188" si="23">B174</f>
        <v>ЧК-12</v>
      </c>
    </row>
    <row r="175" spans="1:12">
      <c r="A175" s="26">
        <f t="shared" si="22"/>
        <v>0</v>
      </c>
      <c r="B175" s="13"/>
      <c r="C175" s="51"/>
      <c r="D175" s="51">
        <f>IF(ISNA(VLOOKUP(СМИ!$B175,'11'!$A$2:$B$397,2,0))=TRUE,0,VLOOKUP(СМИ!$B175,'11'!$A$2:$B$397,2,0))</f>
        <v>0</v>
      </c>
      <c r="E175" s="51">
        <f>IF(ISNA(VLOOKUP(СМИ!$B175,'12'!$A$2:$B$397,2,0))=TRUE,0,VLOOKUP(СМИ!$B175,'12'!$A$2:$B$397,2,0))</f>
        <v>0</v>
      </c>
      <c r="F175" s="51">
        <f>IF(ISNA(VLOOKUP(СМИ!$B175,'13'!$A$2:$B$397,2,0))=TRUE,0,VLOOKUP(СМИ!$B175,'13'!$A$2:$B$397,2,0))</f>
        <v>0</v>
      </c>
      <c r="G175" s="51">
        <f>IF(ISNA(VLOOKUP(СМИ!$B175,'14'!$A$2:$B$397,2,0))=TRUE,0,VLOOKUP(СМИ!$B175,'14'!$A$2:$B$397,2,0))</f>
        <v>0</v>
      </c>
      <c r="H175" s="51">
        <f>IF(ISNA(VLOOKUP(СМИ!$B175,'15'!$A$2:$B$397,2,0))=TRUE,0,VLOOKUP(СМИ!$B175,'15'!$A$2:$B$397,2,0))</f>
        <v>0</v>
      </c>
      <c r="I175" s="31"/>
      <c r="J175" s="32">
        <f t="shared" ref="J175:J188" si="24">COUNTIFS(C175:H175,"&gt;0")</f>
        <v>0</v>
      </c>
      <c r="L175" s="36">
        <f t="shared" si="23"/>
        <v>0</v>
      </c>
    </row>
    <row r="176" spans="1:12">
      <c r="A176" s="26">
        <f t="shared" si="22"/>
        <v>0</v>
      </c>
      <c r="B176" s="34"/>
      <c r="C176" s="51">
        <f>IF(ISNA(VLOOKUP(СМИ!$B176,'10'!$A$2:$B$392,2,0))=TRUE,0,VLOOKUP(СМИ!$B176,'10'!$A$2:$B$392,2,0))</f>
        <v>0</v>
      </c>
      <c r="D176" s="51">
        <f>IF(ISNA(VLOOKUP(СМИ!$B176,'11'!$A$2:$B$397,2,0))=TRUE,0,VLOOKUP(СМИ!$B176,'11'!$A$2:$B$397,2,0))</f>
        <v>0</v>
      </c>
      <c r="E176" s="51">
        <f>IF(ISNA(VLOOKUP(СМИ!$B176,'12'!$A$2:$B$397,2,0))=TRUE,0,VLOOKUP(СМИ!$B176,'12'!$A$2:$B$397,2,0))</f>
        <v>0</v>
      </c>
      <c r="F176" s="51">
        <f>IF(ISNA(VLOOKUP(СМИ!$B176,'13'!$A$2:$B$397,2,0))=TRUE,0,VLOOKUP(СМИ!$B176,'13'!$A$2:$B$397,2,0))</f>
        <v>0</v>
      </c>
      <c r="G176" s="51">
        <f>IF(ISNA(VLOOKUP(СМИ!$B176,'14'!$A$2:$B$397,2,0))=TRUE,0,VLOOKUP(СМИ!$B176,'14'!$A$2:$B$397,2,0))</f>
        <v>0</v>
      </c>
      <c r="H176" s="51">
        <f>IF(ISNA(VLOOKUP(СМИ!$B176,'15'!$A$2:$B$397,2,0))=TRUE,0,VLOOKUP(СМИ!$B176,'15'!$A$2:$B$397,2,0))</f>
        <v>0</v>
      </c>
      <c r="I176" s="31">
        <f t="shared" ref="I176:I179" si="25">SUM(C176:H176)</f>
        <v>0</v>
      </c>
      <c r="J176" s="32">
        <f t="shared" si="24"/>
        <v>0</v>
      </c>
      <c r="L176" s="36">
        <f t="shared" si="23"/>
        <v>0</v>
      </c>
    </row>
    <row r="177" spans="1:12">
      <c r="A177" s="26">
        <f t="shared" si="22"/>
        <v>0</v>
      </c>
      <c r="B177" s="34"/>
      <c r="C177" s="51">
        <f>IF(ISNA(VLOOKUP(СМИ!$B177,'10'!$A$2:$B$392,2,0))=TRUE,0,VLOOKUP(СМИ!$B177,'10'!$A$2:$B$392,2,0))</f>
        <v>0</v>
      </c>
      <c r="D177" s="51">
        <f>IF(ISNA(VLOOKUP(СМИ!$B177,'11'!$A$2:$B$397,2,0))=TRUE,0,VLOOKUP(СМИ!$B177,'11'!$A$2:$B$397,2,0))</f>
        <v>0</v>
      </c>
      <c r="E177" s="51">
        <f>IF(ISNA(VLOOKUP(СМИ!$B177,'12'!$A$2:$B$397,2,0))=TRUE,0,VLOOKUP(СМИ!$B177,'12'!$A$2:$B$397,2,0))</f>
        <v>0</v>
      </c>
      <c r="F177" s="51">
        <f>IF(ISNA(VLOOKUP(СМИ!$B177,'13'!$A$2:$B$397,2,0))=TRUE,0,VLOOKUP(СМИ!$B177,'13'!$A$2:$B$397,2,0))</f>
        <v>0</v>
      </c>
      <c r="G177" s="51">
        <f>IF(ISNA(VLOOKUP(СМИ!$B177,'14'!$A$2:$B$397,2,0))=TRUE,0,VLOOKUP(СМИ!$B177,'14'!$A$2:$B$397,2,0))</f>
        <v>0</v>
      </c>
      <c r="H177" s="51">
        <f>IF(ISNA(VLOOKUP(СМИ!$B177,'15'!$A$2:$B$397,2,0))=TRUE,0,VLOOKUP(СМИ!$B177,'15'!$A$2:$B$397,2,0))</f>
        <v>0</v>
      </c>
      <c r="I177" s="31">
        <f t="shared" si="25"/>
        <v>0</v>
      </c>
      <c r="J177" s="32">
        <f t="shared" si="24"/>
        <v>0</v>
      </c>
      <c r="L177" s="36">
        <f t="shared" si="23"/>
        <v>0</v>
      </c>
    </row>
    <row r="178" spans="1:12">
      <c r="A178" s="26">
        <f t="shared" si="22"/>
        <v>0</v>
      </c>
      <c r="B178" s="34"/>
      <c r="C178" s="51">
        <f>IF(ISNA(VLOOKUP(СМИ!$B178,'10'!$A$2:$B$392,2,0))=TRUE,0,VLOOKUP(СМИ!$B178,'10'!$A$2:$B$392,2,0))</f>
        <v>0</v>
      </c>
      <c r="D178" s="51">
        <f>IF(ISNA(VLOOKUP(СМИ!$B178,'11'!$A$2:$B$397,2,0))=TRUE,0,VLOOKUP(СМИ!$B178,'11'!$A$2:$B$397,2,0))</f>
        <v>0</v>
      </c>
      <c r="E178" s="51">
        <f>IF(ISNA(VLOOKUP(СМИ!$B178,'12'!$A$2:$B$397,2,0))=TRUE,0,VLOOKUP(СМИ!$B178,'12'!$A$2:$B$397,2,0))</f>
        <v>0</v>
      </c>
      <c r="F178" s="51">
        <f>IF(ISNA(VLOOKUP(СМИ!$B178,'13'!$A$2:$B$397,2,0))=TRUE,0,VLOOKUP(СМИ!$B178,'13'!$A$2:$B$397,2,0))</f>
        <v>0</v>
      </c>
      <c r="G178" s="51">
        <f>IF(ISNA(VLOOKUP(СМИ!$B178,'14'!$A$2:$B$397,2,0))=TRUE,0,VLOOKUP(СМИ!$B178,'14'!$A$2:$B$397,2,0))</f>
        <v>0</v>
      </c>
      <c r="H178" s="51">
        <f>IF(ISNA(VLOOKUP(СМИ!$B178,'15'!$A$2:$B$397,2,0))=TRUE,0,VLOOKUP(СМИ!$B178,'15'!$A$2:$B$397,2,0))</f>
        <v>0</v>
      </c>
      <c r="I178" s="31">
        <f t="shared" si="25"/>
        <v>0</v>
      </c>
      <c r="J178" s="32">
        <f t="shared" si="24"/>
        <v>0</v>
      </c>
      <c r="L178" s="36">
        <f t="shared" si="23"/>
        <v>0</v>
      </c>
    </row>
    <row r="179" spans="1:12">
      <c r="A179" s="26">
        <f t="shared" si="22"/>
        <v>0</v>
      </c>
      <c r="B179" s="34"/>
      <c r="C179" s="51">
        <f>IF(ISNA(VLOOKUP(СМИ!$B179,'10'!$A$2:$B$392,2,0))=TRUE,0,VLOOKUP(СМИ!$B179,'10'!$A$2:$B$392,2,0))</f>
        <v>0</v>
      </c>
      <c r="D179" s="51">
        <f>IF(ISNA(VLOOKUP(СМИ!$B179,'11'!$A$2:$B$397,2,0))=TRUE,0,VLOOKUP(СМИ!$B179,'11'!$A$2:$B$397,2,0))</f>
        <v>0</v>
      </c>
      <c r="E179" s="51">
        <f>IF(ISNA(VLOOKUP(СМИ!$B179,'12'!$A$2:$B$397,2,0))=TRUE,0,VLOOKUP(СМИ!$B179,'12'!$A$2:$B$397,2,0))</f>
        <v>0</v>
      </c>
      <c r="F179" s="51">
        <f>IF(ISNA(VLOOKUP(СМИ!$B179,'13'!$A$2:$B$397,2,0))=TRUE,0,VLOOKUP(СМИ!$B179,'13'!$A$2:$B$397,2,0))</f>
        <v>0</v>
      </c>
      <c r="G179" s="51">
        <f>IF(ISNA(VLOOKUP(СМИ!$B179,'14'!$A$2:$B$397,2,0))=TRUE,0,VLOOKUP(СМИ!$B179,'14'!$A$2:$B$397,2,0))</f>
        <v>0</v>
      </c>
      <c r="H179" s="51">
        <f>IF(ISNA(VLOOKUP(СМИ!$B179,'15'!$A$2:$B$397,2,0))=TRUE,0,VLOOKUP(СМИ!$B179,'15'!$A$2:$B$397,2,0))</f>
        <v>0</v>
      </c>
      <c r="I179" s="31">
        <f t="shared" si="25"/>
        <v>0</v>
      </c>
      <c r="J179" s="32">
        <f t="shared" si="24"/>
        <v>0</v>
      </c>
      <c r="L179" s="36">
        <f t="shared" si="23"/>
        <v>0</v>
      </c>
    </row>
    <row r="180" spans="1:12">
      <c r="A180" s="26">
        <f t="shared" si="22"/>
        <v>0</v>
      </c>
      <c r="B180" s="34"/>
      <c r="C180" s="51">
        <f>IF(ISNA(VLOOKUP(СМИ!$B180,'10'!$A$2:$B$392,2,0))=TRUE,0,VLOOKUP(СМИ!$B180,'10'!$A$2:$B$392,2,0))</f>
        <v>0</v>
      </c>
      <c r="D180" s="51">
        <f>IF(ISNA(VLOOKUP(СМИ!$B180,'11'!$A$2:$B$397,2,0))=TRUE,0,VLOOKUP(СМИ!$B180,'11'!$A$2:$B$397,2,0))</f>
        <v>0</v>
      </c>
      <c r="E180" s="51">
        <f>IF(ISNA(VLOOKUP(СМИ!$B180,'12'!$A$2:$B$397,2,0))=TRUE,0,VLOOKUP(СМИ!$B180,'12'!$A$2:$B$397,2,0))</f>
        <v>0</v>
      </c>
      <c r="F180" s="51">
        <f>IF(ISNA(VLOOKUP(СМИ!$B180,'13'!$A$2:$B$397,2,0))=TRUE,0,VLOOKUP(СМИ!$B180,'13'!$A$2:$B$397,2,0))</f>
        <v>0</v>
      </c>
      <c r="G180" s="51">
        <f>IF(ISNA(VLOOKUP(СМИ!$B180,'14'!$A$2:$B$397,2,0))=TRUE,0,VLOOKUP(СМИ!$B180,'14'!$A$2:$B$397,2,0))</f>
        <v>0</v>
      </c>
      <c r="H180" s="51">
        <f>IF(ISNA(VLOOKUP(СМИ!$B180,'15'!$A$2:$B$397,2,0))=TRUE,0,VLOOKUP(СМИ!$B180,'15'!$A$2:$B$397,2,0))</f>
        <v>0</v>
      </c>
      <c r="I180" s="31">
        <f t="shared" ref="I180:I188" si="26">SUM(C180:H180)</f>
        <v>0</v>
      </c>
      <c r="J180" s="32">
        <f t="shared" si="24"/>
        <v>0</v>
      </c>
      <c r="L180" s="36">
        <f t="shared" si="23"/>
        <v>0</v>
      </c>
    </row>
    <row r="181" spans="1:12">
      <c r="A181" s="26">
        <f t="shared" si="22"/>
        <v>0</v>
      </c>
      <c r="B181" s="34"/>
      <c r="C181" s="51">
        <f>IF(ISNA(VLOOKUP(СМИ!$B181,'10'!$A$2:$B$392,2,0))=TRUE,0,VLOOKUP(СМИ!$B181,'10'!$A$2:$B$392,2,0))</f>
        <v>0</v>
      </c>
      <c r="D181" s="51">
        <f>IF(ISNA(VLOOKUP(СМИ!$B181,'11'!$A$2:$B$397,2,0))=TRUE,0,VLOOKUP(СМИ!$B181,'11'!$A$2:$B$397,2,0))</f>
        <v>0</v>
      </c>
      <c r="E181" s="51">
        <f>IF(ISNA(VLOOKUP(СМИ!$B181,'12'!$A$2:$B$397,2,0))=TRUE,0,VLOOKUP(СМИ!$B181,'12'!$A$2:$B$397,2,0))</f>
        <v>0</v>
      </c>
      <c r="F181" s="51">
        <f>IF(ISNA(VLOOKUP(СМИ!$B181,'13'!$A$2:$B$397,2,0))=TRUE,0,VLOOKUP(СМИ!$B181,'13'!$A$2:$B$397,2,0))</f>
        <v>0</v>
      </c>
      <c r="G181" s="51">
        <f>IF(ISNA(VLOOKUP(СМИ!$B181,'14'!$A$2:$B$397,2,0))=TRUE,0,VLOOKUP(СМИ!$B181,'14'!$A$2:$B$397,2,0))</f>
        <v>0</v>
      </c>
      <c r="H181" s="51">
        <f>IF(ISNA(VLOOKUP(СМИ!$B181,'15'!$A$2:$B$397,2,0))=TRUE,0,VLOOKUP(СМИ!$B181,'15'!$A$2:$B$397,2,0))</f>
        <v>0</v>
      </c>
      <c r="I181" s="31">
        <f t="shared" si="26"/>
        <v>0</v>
      </c>
      <c r="J181" s="32">
        <f t="shared" si="24"/>
        <v>0</v>
      </c>
      <c r="L181" s="36">
        <f t="shared" si="23"/>
        <v>0</v>
      </c>
    </row>
    <row r="182" spans="1:12">
      <c r="A182" s="26">
        <f t="shared" si="22"/>
        <v>0</v>
      </c>
      <c r="B182" s="34"/>
      <c r="C182" s="51">
        <f>IF(ISNA(VLOOKUP(СМИ!$B182,'10'!$A$2:$B$392,2,0))=TRUE,0,VLOOKUP(СМИ!$B182,'10'!$A$2:$B$392,2,0))</f>
        <v>0</v>
      </c>
      <c r="D182" s="51">
        <f>IF(ISNA(VLOOKUP(СМИ!$B182,'11'!$A$2:$B$397,2,0))=TRUE,0,VLOOKUP(СМИ!$B182,'11'!$A$2:$B$397,2,0))</f>
        <v>0</v>
      </c>
      <c r="E182" s="51">
        <f>IF(ISNA(VLOOKUP(СМИ!$B182,'12'!$A$2:$B$397,2,0))=TRUE,0,VLOOKUP(СМИ!$B182,'12'!$A$2:$B$397,2,0))</f>
        <v>0</v>
      </c>
      <c r="F182" s="51">
        <f>IF(ISNA(VLOOKUP(СМИ!$B182,'13'!$A$2:$B$397,2,0))=TRUE,0,VLOOKUP(СМИ!$B182,'13'!$A$2:$B$397,2,0))</f>
        <v>0</v>
      </c>
      <c r="G182" s="51">
        <f>IF(ISNA(VLOOKUP(СМИ!$B182,'14'!$A$2:$B$397,2,0))=TRUE,0,VLOOKUP(СМИ!$B182,'14'!$A$2:$B$397,2,0))</f>
        <v>0</v>
      </c>
      <c r="H182" s="51">
        <f>IF(ISNA(VLOOKUP(СМИ!$B182,'15'!$A$2:$B$397,2,0))=TRUE,0,VLOOKUP(СМИ!$B182,'15'!$A$2:$B$397,2,0))</f>
        <v>0</v>
      </c>
      <c r="I182" s="31">
        <f t="shared" si="26"/>
        <v>0</v>
      </c>
      <c r="J182" s="32">
        <f t="shared" si="24"/>
        <v>0</v>
      </c>
      <c r="L182" s="36">
        <f t="shared" si="23"/>
        <v>0</v>
      </c>
    </row>
    <row r="183" spans="1:12">
      <c r="A183" s="26">
        <f t="shared" si="22"/>
        <v>0</v>
      </c>
      <c r="B183" s="34"/>
      <c r="C183" s="51">
        <f>IF(ISNA(VLOOKUP(СМИ!$B183,'10'!$A$2:$B$392,2,0))=TRUE,0,VLOOKUP(СМИ!$B183,'10'!$A$2:$B$392,2,0))</f>
        <v>0</v>
      </c>
      <c r="D183" s="51">
        <f>IF(ISNA(VLOOKUP(СМИ!$B183,'11'!$A$2:$B$397,2,0))=TRUE,0,VLOOKUP(СМИ!$B183,'11'!$A$2:$B$397,2,0))</f>
        <v>0</v>
      </c>
      <c r="E183" s="51">
        <f>IF(ISNA(VLOOKUP(СМИ!$B183,'12'!$A$2:$B$397,2,0))=TRUE,0,VLOOKUP(СМИ!$B183,'12'!$A$2:$B$397,2,0))</f>
        <v>0</v>
      </c>
      <c r="F183" s="51">
        <f>IF(ISNA(VLOOKUP(СМИ!$B183,'13'!$A$2:$B$397,2,0))=TRUE,0,VLOOKUP(СМИ!$B183,'13'!$A$2:$B$397,2,0))</f>
        <v>0</v>
      </c>
      <c r="G183" s="51">
        <f>IF(ISNA(VLOOKUP(СМИ!$B183,'14'!$A$2:$B$397,2,0))=TRUE,0,VLOOKUP(СМИ!$B183,'14'!$A$2:$B$397,2,0))</f>
        <v>0</v>
      </c>
      <c r="H183" s="51">
        <f>IF(ISNA(VLOOKUP(СМИ!$B183,'15'!$A$2:$B$397,2,0))=TRUE,0,VLOOKUP(СМИ!$B183,'15'!$A$2:$B$397,2,0))</f>
        <v>0</v>
      </c>
      <c r="I183" s="31">
        <f t="shared" si="26"/>
        <v>0</v>
      </c>
      <c r="J183" s="32">
        <f t="shared" si="24"/>
        <v>0</v>
      </c>
      <c r="L183" s="36">
        <f t="shared" si="23"/>
        <v>0</v>
      </c>
    </row>
    <row r="184" spans="1:12">
      <c r="A184" s="26">
        <f t="shared" si="22"/>
        <v>0</v>
      </c>
      <c r="B184" s="34"/>
      <c r="C184" s="51">
        <f>IF(ISNA(VLOOKUP(СМИ!$B184,'10'!$A$2:$B$392,2,0))=TRUE,0,VLOOKUP(СМИ!$B184,'10'!$A$2:$B$392,2,0))</f>
        <v>0</v>
      </c>
      <c r="D184" s="51">
        <f>IF(ISNA(VLOOKUP(СМИ!$B184,'11'!$A$2:$B$397,2,0))=TRUE,0,VLOOKUP(СМИ!$B184,'11'!$A$2:$B$397,2,0))</f>
        <v>0</v>
      </c>
      <c r="E184" s="51">
        <f>IF(ISNA(VLOOKUP(СМИ!$B184,'12'!$A$2:$B$397,2,0))=TRUE,0,VLOOKUP(СМИ!$B184,'12'!$A$2:$B$397,2,0))</f>
        <v>0</v>
      </c>
      <c r="F184" s="51">
        <f>IF(ISNA(VLOOKUP(СМИ!$B184,'13'!$A$2:$B$397,2,0))=TRUE,0,VLOOKUP(СМИ!$B184,'13'!$A$2:$B$397,2,0))</f>
        <v>0</v>
      </c>
      <c r="G184" s="51">
        <f>IF(ISNA(VLOOKUP(СМИ!$B184,'14'!$A$2:$B$397,2,0))=TRUE,0,VLOOKUP(СМИ!$B184,'14'!$A$2:$B$397,2,0))</f>
        <v>0</v>
      </c>
      <c r="H184" s="51">
        <f>IF(ISNA(VLOOKUP(СМИ!$B184,'15'!$A$2:$B$397,2,0))=TRUE,0,VLOOKUP(СМИ!$B184,'15'!$A$2:$B$397,2,0))</f>
        <v>0</v>
      </c>
      <c r="I184" s="31">
        <f t="shared" si="26"/>
        <v>0</v>
      </c>
      <c r="J184" s="32">
        <f t="shared" si="24"/>
        <v>0</v>
      </c>
      <c r="L184" s="36">
        <f t="shared" si="23"/>
        <v>0</v>
      </c>
    </row>
    <row r="185" spans="1:12">
      <c r="A185" s="26">
        <f t="shared" si="22"/>
        <v>0</v>
      </c>
      <c r="B185" s="34"/>
      <c r="C185" s="51">
        <f>IF(ISNA(VLOOKUP(СМИ!$B185,'10'!$A$2:$B$392,2,0))=TRUE,0,VLOOKUP(СМИ!$B185,'10'!$A$2:$B$392,2,0))</f>
        <v>0</v>
      </c>
      <c r="D185" s="51">
        <f>IF(ISNA(VLOOKUP(СМИ!$B185,'11'!$A$2:$B$397,2,0))=TRUE,0,VLOOKUP(СМИ!$B185,'11'!$A$2:$B$397,2,0))</f>
        <v>0</v>
      </c>
      <c r="E185" s="51">
        <f>IF(ISNA(VLOOKUP(СМИ!$B185,'12'!$A$2:$B$397,2,0))=TRUE,0,VLOOKUP(СМИ!$B185,'12'!$A$2:$B$397,2,0))</f>
        <v>0</v>
      </c>
      <c r="F185" s="51">
        <f>IF(ISNA(VLOOKUP(СМИ!$B185,'13'!$A$2:$B$397,2,0))=TRUE,0,VLOOKUP(СМИ!$B185,'13'!$A$2:$B$397,2,0))</f>
        <v>0</v>
      </c>
      <c r="G185" s="51">
        <f>IF(ISNA(VLOOKUP(СМИ!$B185,'14'!$A$2:$B$397,2,0))=TRUE,0,VLOOKUP(СМИ!$B185,'14'!$A$2:$B$397,2,0))</f>
        <v>0</v>
      </c>
      <c r="H185" s="51">
        <f>IF(ISNA(VLOOKUP(СМИ!$B185,'15'!$A$2:$B$397,2,0))=TRUE,0,VLOOKUP(СМИ!$B185,'15'!$A$2:$B$397,2,0))</f>
        <v>0</v>
      </c>
      <c r="I185" s="31">
        <f t="shared" si="26"/>
        <v>0</v>
      </c>
      <c r="J185" s="32">
        <f t="shared" si="24"/>
        <v>0</v>
      </c>
      <c r="L185" s="36">
        <f t="shared" si="23"/>
        <v>0</v>
      </c>
    </row>
    <row r="186" spans="1:12">
      <c r="A186" s="26">
        <f t="shared" si="22"/>
        <v>0</v>
      </c>
      <c r="B186" s="34"/>
      <c r="C186" s="51">
        <f>IF(ISNA(VLOOKUP(СМИ!$B186,'10'!$A$2:$B$392,2,0))=TRUE,0,VLOOKUP(СМИ!$B186,'10'!$A$2:$B$392,2,0))</f>
        <v>0</v>
      </c>
      <c r="D186" s="51">
        <f>IF(ISNA(VLOOKUP(СМИ!$B186,'11'!$A$2:$B$397,2,0))=TRUE,0,VLOOKUP(СМИ!$B186,'11'!$A$2:$B$397,2,0))</f>
        <v>0</v>
      </c>
      <c r="E186" s="51">
        <f>IF(ISNA(VLOOKUP(СМИ!$B186,'12'!$A$2:$B$397,2,0))=TRUE,0,VLOOKUP(СМИ!$B186,'12'!$A$2:$B$397,2,0))</f>
        <v>0</v>
      </c>
      <c r="F186" s="51">
        <f>IF(ISNA(VLOOKUP(СМИ!$B186,'13'!$A$2:$B$397,2,0))=TRUE,0,VLOOKUP(СМИ!$B186,'13'!$A$2:$B$397,2,0))</f>
        <v>0</v>
      </c>
      <c r="G186" s="51">
        <f>IF(ISNA(VLOOKUP(СМИ!$B186,'14'!$A$2:$B$397,2,0))=TRUE,0,VLOOKUP(СМИ!$B186,'14'!$A$2:$B$397,2,0))</f>
        <v>0</v>
      </c>
      <c r="H186" s="51">
        <f>IF(ISNA(VLOOKUP(СМИ!$B186,'15'!$A$2:$B$397,2,0))=TRUE,0,VLOOKUP(СМИ!$B186,'15'!$A$2:$B$397,2,0))</f>
        <v>0</v>
      </c>
      <c r="I186" s="31">
        <f t="shared" si="26"/>
        <v>0</v>
      </c>
      <c r="J186" s="32">
        <f t="shared" si="24"/>
        <v>0</v>
      </c>
      <c r="L186" s="36">
        <f t="shared" si="23"/>
        <v>0</v>
      </c>
    </row>
    <row r="187" spans="1:12">
      <c r="A187" s="26">
        <f t="shared" si="22"/>
        <v>0</v>
      </c>
      <c r="B187" s="34"/>
      <c r="C187" s="51">
        <f>IF(ISNA(VLOOKUP(СМИ!$B187,'10'!$A$2:$B$392,2,0))=TRUE,0,VLOOKUP(СМИ!$B187,'10'!$A$2:$B$392,2,0))</f>
        <v>0</v>
      </c>
      <c r="D187" s="51">
        <f>IF(ISNA(VLOOKUP(СМИ!$B187,'11'!$A$2:$B$397,2,0))=TRUE,0,VLOOKUP(СМИ!$B187,'11'!$A$2:$B$397,2,0))</f>
        <v>0</v>
      </c>
      <c r="E187" s="51">
        <f>IF(ISNA(VLOOKUP(СМИ!$B187,'12'!$A$2:$B$397,2,0))=TRUE,0,VLOOKUP(СМИ!$B187,'12'!$A$2:$B$397,2,0))</f>
        <v>0</v>
      </c>
      <c r="F187" s="51">
        <f>IF(ISNA(VLOOKUP(СМИ!$B187,'13'!$A$2:$B$397,2,0))=TRUE,0,VLOOKUP(СМИ!$B187,'13'!$A$2:$B$397,2,0))</f>
        <v>0</v>
      </c>
      <c r="G187" s="51">
        <f>IF(ISNA(VLOOKUP(СМИ!$B187,'14'!$A$2:$B$397,2,0))=TRUE,0,VLOOKUP(СМИ!$B187,'14'!$A$2:$B$397,2,0))</f>
        <v>0</v>
      </c>
      <c r="H187" s="51">
        <f>IF(ISNA(VLOOKUP(СМИ!$B187,'15'!$A$2:$B$397,2,0))=TRUE,0,VLOOKUP(СМИ!$B187,'15'!$A$2:$B$397,2,0))</f>
        <v>0</v>
      </c>
      <c r="I187" s="31">
        <f t="shared" si="26"/>
        <v>0</v>
      </c>
      <c r="J187" s="32">
        <f t="shared" si="24"/>
        <v>0</v>
      </c>
      <c r="L187" s="36">
        <f t="shared" si="23"/>
        <v>0</v>
      </c>
    </row>
    <row r="188" spans="1:12">
      <c r="A188" s="26">
        <f t="shared" si="22"/>
        <v>0</v>
      </c>
      <c r="B188" s="34"/>
      <c r="C188" s="51">
        <f>IF(ISNA(VLOOKUP(СМИ!$B188,'10'!$A$2:$B$392,2,0))=TRUE,0,VLOOKUP(СМИ!$B188,'10'!$A$2:$B$392,2,0))</f>
        <v>0</v>
      </c>
      <c r="D188" s="51">
        <f>IF(ISNA(VLOOKUP(СМИ!$B188,'11'!$A$2:$B$397,2,0))=TRUE,0,VLOOKUP(СМИ!$B188,'11'!$A$2:$B$397,2,0))</f>
        <v>0</v>
      </c>
      <c r="E188" s="51">
        <f>IF(ISNA(VLOOKUP(СМИ!$B188,'12'!$A$2:$B$397,2,0))=TRUE,0,VLOOKUP(СМИ!$B188,'12'!$A$2:$B$397,2,0))</f>
        <v>0</v>
      </c>
      <c r="F188" s="51">
        <f>IF(ISNA(VLOOKUP(СМИ!$B188,'13'!$A$2:$B$397,2,0))=TRUE,0,VLOOKUP(СМИ!$B188,'13'!$A$2:$B$397,2,0))</f>
        <v>0</v>
      </c>
      <c r="G188" s="51">
        <f>IF(ISNA(VLOOKUP(СМИ!$B188,'14'!$A$2:$B$397,2,0))=TRUE,0,VLOOKUP(СМИ!$B188,'14'!$A$2:$B$397,2,0))</f>
        <v>0</v>
      </c>
      <c r="H188" s="51">
        <f>IF(ISNA(VLOOKUP(СМИ!$B188,'15'!$A$2:$B$397,2,0))=TRUE,0,VLOOKUP(СМИ!$B188,'15'!$A$2:$B$397,2,0))</f>
        <v>0</v>
      </c>
      <c r="I188" s="31">
        <f t="shared" si="26"/>
        <v>0</v>
      </c>
      <c r="J188" s="32">
        <f t="shared" si="24"/>
        <v>0</v>
      </c>
      <c r="L188" s="36">
        <f t="shared" si="23"/>
        <v>0</v>
      </c>
    </row>
    <row r="189" spans="1:12">
      <c r="C189" s="54">
        <f>SUM(C3:C188)</f>
        <v>6807445000</v>
      </c>
      <c r="D189" s="54">
        <f t="shared" ref="D189:I189" si="27">SUM(D3:D188)</f>
        <v>4720561425.0079994</v>
      </c>
      <c r="E189" s="54">
        <f t="shared" si="27"/>
        <v>5589900000</v>
      </c>
      <c r="F189" s="54">
        <f t="shared" si="27"/>
        <v>4968100000</v>
      </c>
      <c r="G189" s="54">
        <f t="shared" si="27"/>
        <v>4808800000</v>
      </c>
      <c r="H189" s="54">
        <f t="shared" si="27"/>
        <v>3794400000</v>
      </c>
      <c r="I189" s="54">
        <f t="shared" si="27"/>
        <v>30689206425.007999</v>
      </c>
      <c r="L189" s="36">
        <f t="shared" ref="L189:L199" si="28">B189</f>
        <v>0</v>
      </c>
    </row>
    <row r="190" spans="1:12">
      <c r="L190" s="36">
        <f t="shared" si="28"/>
        <v>0</v>
      </c>
    </row>
    <row r="191" spans="1:12">
      <c r="L191" s="36">
        <f t="shared" si="28"/>
        <v>0</v>
      </c>
    </row>
    <row r="192" spans="1:12">
      <c r="L192" s="36">
        <f t="shared" si="28"/>
        <v>0</v>
      </c>
    </row>
    <row r="193" spans="12:12">
      <c r="L193" s="36">
        <f t="shared" si="28"/>
        <v>0</v>
      </c>
    </row>
    <row r="194" spans="12:12">
      <c r="L194" s="36">
        <f t="shared" si="28"/>
        <v>0</v>
      </c>
    </row>
    <row r="195" spans="12:12">
      <c r="L195" s="36">
        <f t="shared" si="28"/>
        <v>0</v>
      </c>
    </row>
    <row r="196" spans="12:12">
      <c r="L196" s="36">
        <f t="shared" si="28"/>
        <v>0</v>
      </c>
    </row>
    <row r="197" spans="12:12">
      <c r="L197" s="36">
        <f t="shared" si="28"/>
        <v>0</v>
      </c>
    </row>
    <row r="198" spans="12:12">
      <c r="L198" s="36">
        <f t="shared" si="28"/>
        <v>0</v>
      </c>
    </row>
    <row r="199" spans="12:12">
      <c r="L199" s="36">
        <f t="shared" si="28"/>
        <v>0</v>
      </c>
    </row>
  </sheetData>
  <sortState ref="B3:J190">
    <sortCondition ref="B3"/>
  </sortState>
  <dataConsolidate/>
  <mergeCells count="1">
    <mergeCell ref="C1:H1"/>
  </mergeCell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C5:Y55"/>
  <sheetViews>
    <sheetView workbookViewId="0">
      <selection activeCell="M46" sqref="M46"/>
    </sheetView>
  </sheetViews>
  <sheetFormatPr defaultRowHeight="15"/>
  <cols>
    <col min="1" max="1" width="0.28515625" customWidth="1"/>
    <col min="2" max="2" width="1.42578125" customWidth="1"/>
    <col min="3" max="3" width="2.5703125" customWidth="1"/>
    <col min="4" max="4" width="3.42578125" customWidth="1"/>
    <col min="5" max="5" width="2.42578125" customWidth="1"/>
    <col min="6" max="6" width="6.5703125" customWidth="1"/>
    <col min="7" max="7" width="5.85546875" customWidth="1"/>
    <col min="8" max="8" width="18.5703125" customWidth="1"/>
    <col min="9" max="9" width="7.42578125" customWidth="1"/>
    <col min="10" max="10" width="17.5703125" customWidth="1"/>
    <col min="11" max="11" width="8.28515625" customWidth="1"/>
    <col min="12" max="12" width="1" customWidth="1"/>
    <col min="13" max="13" width="10.140625" customWidth="1"/>
    <col min="14" max="14" width="1" customWidth="1"/>
    <col min="16" max="16" width="1.5703125" customWidth="1"/>
    <col min="19" max="19" width="15" customWidth="1"/>
    <col min="20" max="20" width="10" bestFit="1" customWidth="1"/>
    <col min="21" max="21" width="10" customWidth="1"/>
    <col min="22" max="22" width="9.85546875" customWidth="1"/>
    <col min="23" max="23" width="10.140625" customWidth="1"/>
    <col min="24" max="24" width="10.5703125" customWidth="1"/>
    <col min="25" max="25" width="9.7109375" customWidth="1"/>
  </cols>
  <sheetData>
    <row r="5" spans="3:25">
      <c r="C5" s="64" t="s">
        <v>177</v>
      </c>
      <c r="D5" s="64"/>
      <c r="E5" s="64"/>
      <c r="F5" s="64"/>
      <c r="G5" s="64"/>
      <c r="H5" s="64"/>
      <c r="I5">
        <f>COUNTA(СМИ!B3:B188)</f>
        <v>172</v>
      </c>
    </row>
    <row r="6" spans="3:25">
      <c r="C6" t="s">
        <v>176</v>
      </c>
    </row>
    <row r="7" spans="3:25">
      <c r="F7" s="65" t="s">
        <v>4</v>
      </c>
      <c r="G7" s="65"/>
      <c r="H7" s="65"/>
      <c r="I7" s="39">
        <f>COUNTIFS(СМИ!J$3:J$188,6)</f>
        <v>6</v>
      </c>
      <c r="J7" s="39">
        <f t="shared" ref="J7:J11" si="0">ROUND(I7*100/$I$5,2)</f>
        <v>3.49</v>
      </c>
    </row>
    <row r="8" spans="3:25">
      <c r="F8" s="65" t="s">
        <v>5</v>
      </c>
      <c r="G8" s="65"/>
      <c r="H8" s="65"/>
      <c r="I8" s="39">
        <f>COUNTIFS(СМИ!J$3:J$188,5)</f>
        <v>6</v>
      </c>
      <c r="J8" s="39">
        <f t="shared" si="0"/>
        <v>3.49</v>
      </c>
    </row>
    <row r="9" spans="3:25">
      <c r="F9" s="65" t="s">
        <v>6</v>
      </c>
      <c r="G9" s="65"/>
      <c r="H9" s="65"/>
      <c r="I9" s="39">
        <f>COUNTIFS(СМИ!J$3:J$188,4)</f>
        <v>12</v>
      </c>
      <c r="J9" s="39">
        <f t="shared" si="0"/>
        <v>6.98</v>
      </c>
    </row>
    <row r="10" spans="3:25">
      <c r="F10" s="65" t="s">
        <v>7</v>
      </c>
      <c r="G10" s="65"/>
      <c r="H10" s="65"/>
      <c r="I10" s="39">
        <f>COUNTIFS(СМИ!J$3:J$188,3)</f>
        <v>11</v>
      </c>
      <c r="J10" s="39">
        <f t="shared" si="0"/>
        <v>6.4</v>
      </c>
    </row>
    <row r="11" spans="3:25">
      <c r="F11" s="65" t="s">
        <v>8</v>
      </c>
      <c r="G11" s="65"/>
      <c r="H11" s="65"/>
      <c r="I11" s="39">
        <f>COUNTIFS(СМИ!J$3:J$188,2)</f>
        <v>35</v>
      </c>
      <c r="J11" s="39">
        <f t="shared" si="0"/>
        <v>20.350000000000001</v>
      </c>
    </row>
    <row r="12" spans="3:25">
      <c r="F12" s="65" t="s">
        <v>9</v>
      </c>
      <c r="G12" s="65"/>
      <c r="H12" s="65"/>
      <c r="I12" s="39">
        <f>COUNTIFS(СМИ!J$3:J$188,1)</f>
        <v>102</v>
      </c>
      <c r="J12" s="39">
        <f>ROUND(I12*100/$I$5,2)</f>
        <v>59.3</v>
      </c>
    </row>
    <row r="16" spans="3:25">
      <c r="Q16" t="s">
        <v>182</v>
      </c>
      <c r="T16" s="56">
        <v>2</v>
      </c>
      <c r="U16" s="56">
        <v>3</v>
      </c>
      <c r="V16" s="56">
        <v>4</v>
      </c>
      <c r="W16" s="56">
        <v>5</v>
      </c>
      <c r="X16" s="56">
        <v>6</v>
      </c>
      <c r="Y16" s="56">
        <v>7</v>
      </c>
    </row>
    <row r="17" spans="6:25">
      <c r="F17" t="s">
        <v>181</v>
      </c>
      <c r="Q17" s="66" t="s">
        <v>10</v>
      </c>
      <c r="R17" s="67"/>
      <c r="S17" s="68"/>
      <c r="T17" s="39">
        <v>10</v>
      </c>
      <c r="U17" s="39">
        <v>11</v>
      </c>
      <c r="V17" s="39">
        <v>12</v>
      </c>
      <c r="W17" s="39">
        <v>13</v>
      </c>
      <c r="X17" s="39">
        <v>14</v>
      </c>
      <c r="Y17" s="39">
        <v>15</v>
      </c>
    </row>
    <row r="18" spans="6:25">
      <c r="F18" s="16" t="s">
        <v>178</v>
      </c>
      <c r="G18" s="65" t="s">
        <v>10</v>
      </c>
      <c r="H18" s="65"/>
      <c r="I18" s="65"/>
      <c r="J18" s="16" t="s">
        <v>0</v>
      </c>
      <c r="K18" s="41" t="s">
        <v>180</v>
      </c>
      <c r="M18" s="16" t="s">
        <v>179</v>
      </c>
      <c r="Q18" s="63" t="s">
        <v>65</v>
      </c>
      <c r="R18" s="63"/>
      <c r="S18" s="63"/>
      <c r="T18" s="16">
        <f>VLOOKUP($Q18,СМИ!$B$3:$H$188,T$16,0)</f>
        <v>335100000</v>
      </c>
      <c r="U18" s="42">
        <f>VLOOKUP($Q18,СМИ!$B$3:$H$188,U$16,0)</f>
        <v>0</v>
      </c>
      <c r="V18" s="42">
        <f>VLOOKUP($Q18,СМИ!$B$3:$H$188,V$16,0)</f>
        <v>268700000</v>
      </c>
      <c r="W18" s="42">
        <f>VLOOKUP($Q18,СМИ!$B$3:$H$188,W$16,0)</f>
        <v>274300000</v>
      </c>
      <c r="X18" s="42">
        <f>VLOOKUP($Q18,СМИ!$B$3:$H$188,X$16,0)</f>
        <v>353200000</v>
      </c>
      <c r="Y18" s="42">
        <f>VLOOKUP($Q18,СМИ!$B$3:$H$188,Y$16,0)</f>
        <v>290700000</v>
      </c>
    </row>
    <row r="19" spans="6:25">
      <c r="F19" s="16">
        <v>1</v>
      </c>
      <c r="G19" s="63" t="str">
        <f>VLOOKUP(J19,СМИ!I$3:L$253,4,0)</f>
        <v>La Gazzetta dello Sport</v>
      </c>
      <c r="H19" s="63"/>
      <c r="I19" s="63"/>
      <c r="J19" s="40">
        <f>LARGE(СМИ!$I$3:$I$188,1)</f>
        <v>1522000000</v>
      </c>
      <c r="K19" s="41">
        <f>COUNTIFS(СМИ!$I$3:$I$188,J19)</f>
        <v>1</v>
      </c>
      <c r="M19" s="16">
        <f>VLOOKUP(G19,СМИ!B$3:J$253,9,0)</f>
        <v>5</v>
      </c>
      <c r="Q19" s="63" t="s">
        <v>105</v>
      </c>
      <c r="R19" s="63"/>
      <c r="S19" s="63"/>
      <c r="T19" s="42">
        <f>VLOOKUP($Q19,СМИ!$B$3:$H$188,T$16,0)</f>
        <v>209900000</v>
      </c>
      <c r="U19" s="42">
        <f>VLOOKUP($Q19,СМИ!$B$3:$H$188,U$16,0)</f>
        <v>167731200</v>
      </c>
      <c r="V19" s="42">
        <f>VLOOKUP($Q19,СМИ!$B$3:$H$188,V$16,0)</f>
        <v>334500000</v>
      </c>
      <c r="W19" s="42">
        <f>VLOOKUP($Q19,СМИ!$B$3:$H$188,W$16,0)</f>
        <v>333600000</v>
      </c>
      <c r="X19" s="42">
        <f>VLOOKUP($Q19,СМИ!$B$3:$H$188,X$16,0)</f>
        <v>417200000</v>
      </c>
      <c r="Y19" s="42">
        <f>VLOOKUP($Q19,СМИ!$B$3:$H$188,Y$16,0)</f>
        <v>55100000</v>
      </c>
    </row>
    <row r="20" spans="6:25">
      <c r="F20" s="16">
        <v>2</v>
      </c>
      <c r="G20" s="63" t="str">
        <f>VLOOKUP(J20,СМИ!I$3:L$253,4,0)</f>
        <v>A&amp;B LIVE</v>
      </c>
      <c r="H20" s="63"/>
      <c r="I20" s="63"/>
      <c r="J20" s="40">
        <f>LARGE(СМИ!$I$3:$I$188,2)</f>
        <v>1518031200</v>
      </c>
      <c r="K20" s="41">
        <f>COUNTIFS(СМИ!$I$3:$I$188,J20)</f>
        <v>1</v>
      </c>
      <c r="M20" s="16">
        <f>VLOOKUP(G20,СМИ!B$3:J$253,9,0)</f>
        <v>6</v>
      </c>
      <c r="Q20" s="63" t="s">
        <v>40</v>
      </c>
      <c r="R20" s="63"/>
      <c r="S20" s="63"/>
      <c r="T20" s="42">
        <f>VLOOKUP($Q20,СМИ!$B$3:$H$188,T$16,0)</f>
        <v>136300000</v>
      </c>
      <c r="U20" s="42">
        <f>VLOOKUP($Q20,СМИ!$B$3:$H$188,U$16,0)</f>
        <v>133920000</v>
      </c>
      <c r="V20" s="42">
        <f>VLOOKUP($Q20,СМИ!$B$3:$H$188,V$16,0)</f>
        <v>215200000</v>
      </c>
      <c r="W20" s="42">
        <f>VLOOKUP($Q20,СМИ!$B$3:$H$188,W$16,0)</f>
        <v>238600000</v>
      </c>
      <c r="X20" s="42">
        <f>VLOOKUP($Q20,СМИ!$B$3:$H$188,X$16,0)</f>
        <v>160100000</v>
      </c>
      <c r="Y20" s="42">
        <f>VLOOKUP($Q20,СМИ!$B$3:$H$188,Y$16,0)</f>
        <v>117000000</v>
      </c>
    </row>
    <row r="21" spans="6:25">
      <c r="F21" s="16">
        <v>3</v>
      </c>
      <c r="G21" s="63" t="str">
        <f>VLOOKUP(J21,СМИ!I$3:L$253,4,0)</f>
        <v>Caribbean Original Football Edition</v>
      </c>
      <c r="H21" s="63"/>
      <c r="I21" s="63"/>
      <c r="J21" s="40">
        <f>LARGE(СМИ!$I$3:$I$188,3)</f>
        <v>1001120000</v>
      </c>
      <c r="K21" s="41">
        <f>COUNTIFS(СМИ!$I$3:$I$188,J21)</f>
        <v>1</v>
      </c>
      <c r="M21" s="16">
        <f>VLOOKUP(G21,СМИ!B$3:J$253,9,0)</f>
        <v>6</v>
      </c>
      <c r="Q21" s="63" t="s">
        <v>173</v>
      </c>
      <c r="R21" s="63"/>
      <c r="S21" s="63"/>
      <c r="T21" s="42">
        <f>VLOOKUP($Q21,СМИ!$B$3:$H$188,T$16,0)</f>
        <v>329025000</v>
      </c>
      <c r="U21" s="42">
        <f>VLOOKUP($Q21,СМИ!$B$3:$H$188,U$16,0)</f>
        <v>187333248.31999999</v>
      </c>
      <c r="V21" s="42">
        <f>VLOOKUP($Q21,СМИ!$B$3:$H$188,V$16,0)</f>
        <v>224600000</v>
      </c>
      <c r="W21" s="42">
        <f>VLOOKUP($Q21,СМИ!$B$3:$H$188,W$16,0)</f>
        <v>0</v>
      </c>
      <c r="X21" s="42">
        <f>VLOOKUP($Q21,СМИ!$B$3:$H$188,X$16,0)</f>
        <v>0</v>
      </c>
      <c r="Y21" s="42">
        <f>VLOOKUP($Q21,СМИ!$B$3:$H$188,Y$16,0)</f>
        <v>124200000</v>
      </c>
    </row>
    <row r="22" spans="6:25">
      <c r="F22" s="16">
        <v>4</v>
      </c>
      <c r="G22" s="63" t="str">
        <f>VLOOKUP(J22,СМИ!I$3:L$253,4,0)</f>
        <v>ЦАРский футбол</v>
      </c>
      <c r="H22" s="63"/>
      <c r="I22" s="63"/>
      <c r="J22" s="40">
        <f>LARGE(СМИ!$I$3:$I$188,4)</f>
        <v>865158248.31999993</v>
      </c>
      <c r="K22" s="41">
        <f>COUNTIFS(СМИ!$I$3:$I$188,J22)</f>
        <v>1</v>
      </c>
      <c r="M22" s="16">
        <f>VLOOKUP(G22,СМИ!B$3:J$253,9,0)</f>
        <v>4</v>
      </c>
      <c r="Q22" s="63" t="s">
        <v>11</v>
      </c>
      <c r="R22" s="63"/>
      <c r="S22" s="63"/>
      <c r="T22" s="42">
        <f>VLOOKUP($Q22,СМИ!$B$3:$H$188,T$16,0)</f>
        <v>260095000</v>
      </c>
      <c r="U22" s="42">
        <f>VLOOKUP($Q22,СМИ!$B$3:$H$188,U$16,0)</f>
        <v>263628928</v>
      </c>
      <c r="V22" s="42">
        <f>VLOOKUP($Q22,СМИ!$B$3:$H$188,V$16,0)</f>
        <v>143600000</v>
      </c>
      <c r="W22" s="42">
        <f>VLOOKUP($Q22,СМИ!$B$3:$H$188,W$16,0)</f>
        <v>190900000</v>
      </c>
      <c r="X22" s="42">
        <f>VLOOKUP($Q22,СМИ!$B$3:$H$188,X$16,0)</f>
        <v>0</v>
      </c>
      <c r="Y22" s="42">
        <f>VLOOKUP($Q22,СМИ!$B$3:$H$188,Y$16,0)</f>
        <v>0</v>
      </c>
    </row>
    <row r="23" spans="6:25">
      <c r="F23" s="16">
        <v>5</v>
      </c>
      <c r="G23" s="63" t="str">
        <f>VLOOKUP(J23,СМИ!I$3:L$253,4,0)</f>
        <v>GuateGoal</v>
      </c>
      <c r="H23" s="63"/>
      <c r="I23" s="63"/>
      <c r="J23" s="40">
        <f>LARGE(СМИ!$I$3:$I$188,5)</f>
        <v>858223928</v>
      </c>
      <c r="K23" s="41">
        <f>COUNTIFS(СМИ!$I$3:$I$188,J23)</f>
        <v>1</v>
      </c>
      <c r="M23" s="16">
        <f>VLOOKUP(G23,СМИ!B$3:J$253,9,0)</f>
        <v>4</v>
      </c>
      <c r="Q23" s="63" t="s">
        <v>14</v>
      </c>
      <c r="R23" s="63"/>
      <c r="S23" s="63"/>
      <c r="T23" s="42">
        <f>VLOOKUP($Q23,СМИ!$B$3:$H$188,T$16,0)</f>
        <v>273000000</v>
      </c>
      <c r="U23" s="42">
        <f>VLOOKUP($Q23,СМИ!$B$3:$H$188,U$16,0)</f>
        <v>170880300</v>
      </c>
      <c r="V23" s="42">
        <f>VLOOKUP($Q23,СМИ!$B$3:$H$188,V$16,0)</f>
        <v>112000000</v>
      </c>
      <c r="W23" s="42">
        <f>VLOOKUP($Q23,СМИ!$B$3:$H$188,W$16,0)</f>
        <v>115800000</v>
      </c>
      <c r="X23" s="42">
        <f>VLOOKUP($Q23,СМИ!$B$3:$H$188,X$16,0)</f>
        <v>93800000</v>
      </c>
      <c r="Y23" s="42">
        <f>VLOOKUP($Q23,СМИ!$B$3:$H$188,Y$16,0)</f>
        <v>24000000</v>
      </c>
    </row>
    <row r="24" spans="6:25">
      <c r="F24" s="16">
        <v>6</v>
      </c>
      <c r="G24" s="63" t="str">
        <f>VLOOKUP(J24,СМИ!I$3:L$253,4,0)</f>
        <v>L’Aube Nouvelle</v>
      </c>
      <c r="H24" s="63"/>
      <c r="I24" s="63"/>
      <c r="J24" s="40">
        <f>LARGE(СМИ!$I$3:$I$188,6)</f>
        <v>849695200</v>
      </c>
      <c r="K24" s="41">
        <f>COUNTIFS(СМИ!$I$3:$I$188,J24)</f>
        <v>1</v>
      </c>
      <c r="M24" s="16">
        <f>VLOOKUP(G24,СМИ!B$3:J$253,9,0)</f>
        <v>4</v>
      </c>
      <c r="Q24" s="63" t="s">
        <v>20</v>
      </c>
      <c r="R24" s="63"/>
      <c r="S24" s="63"/>
      <c r="T24" s="42">
        <f>VLOOKUP($Q24,СМИ!$B$3:$H$188,T$16,0)</f>
        <v>422600000</v>
      </c>
      <c r="U24" s="42">
        <f>VLOOKUP($Q24,СМИ!$B$3:$H$188,U$16,0)</f>
        <v>103127584</v>
      </c>
      <c r="V24" s="42">
        <f>VLOOKUP($Q24,СМИ!$B$3:$H$188,V$16,0)</f>
        <v>0</v>
      </c>
      <c r="W24" s="42">
        <f>VLOOKUP($Q24,СМИ!$B$3:$H$188,W$16,0)</f>
        <v>190200000</v>
      </c>
      <c r="X24" s="42">
        <f>VLOOKUP($Q24,СМИ!$B$3:$H$188,X$16,0)</f>
        <v>0</v>
      </c>
      <c r="Y24" s="42">
        <f>VLOOKUP($Q24,СМИ!$B$3:$H$188,Y$16,0)</f>
        <v>0</v>
      </c>
    </row>
    <row r="25" spans="6:25">
      <c r="F25" s="16">
        <v>7</v>
      </c>
      <c r="G25" s="63" t="str">
        <f>VLOOKUP(J25,СМИ!I$3:L$253,4,0)</f>
        <v>Пас на Остров</v>
      </c>
      <c r="H25" s="63"/>
      <c r="I25" s="63"/>
      <c r="J25" s="40">
        <f>LARGE(СМИ!$I$3:$I$188,7)</f>
        <v>789480300</v>
      </c>
      <c r="K25" s="41">
        <f>COUNTIFS(СМИ!$I$3:$I$188,J25)</f>
        <v>1</v>
      </c>
      <c r="M25" s="16">
        <f>VLOOKUP(G25,СМИ!B$3:J$253,9,0)</f>
        <v>6</v>
      </c>
      <c r="Q25" s="63" t="s">
        <v>90</v>
      </c>
      <c r="R25" s="63"/>
      <c r="S25" s="63"/>
      <c r="T25" s="42">
        <f>VLOOKUP($Q25,СМИ!$B$3:$H$188,T$16,0)</f>
        <v>0</v>
      </c>
      <c r="U25" s="42">
        <f>VLOOKUP($Q25,СМИ!$B$3:$H$188,U$16,0)</f>
        <v>0</v>
      </c>
      <c r="V25" s="42">
        <f>VLOOKUP($Q25,СМИ!$B$3:$H$188,V$16,0)</f>
        <v>28700000</v>
      </c>
      <c r="W25" s="42">
        <f>VLOOKUP($Q25,СМИ!$B$3:$H$188,W$16,0)</f>
        <v>208400000</v>
      </c>
      <c r="X25" s="42">
        <f>VLOOKUP($Q25,СМИ!$B$3:$H$188,X$16,0)</f>
        <v>239900000</v>
      </c>
      <c r="Y25" s="42">
        <f>VLOOKUP($Q25,СМИ!$B$3:$H$188,Y$16,0)</f>
        <v>219200000</v>
      </c>
    </row>
    <row r="26" spans="6:25">
      <c r="F26" s="16">
        <v>8</v>
      </c>
      <c r="G26" s="63" t="str">
        <f>VLOOKUP(J26,СМИ!I$3:L$253,4,0)</f>
        <v>Латвия FOOTBALLNEWS</v>
      </c>
      <c r="H26" s="63"/>
      <c r="I26" s="63"/>
      <c r="J26" s="40">
        <f>LARGE(СМИ!$I$3:$I$188,8)</f>
        <v>771900000</v>
      </c>
      <c r="K26" s="41">
        <f>COUNTIFS(СМИ!$I$3:$I$188,J26)</f>
        <v>1</v>
      </c>
      <c r="M26" s="16">
        <f>VLOOKUP(G26,СМИ!B$3:J$253,9,0)</f>
        <v>4</v>
      </c>
      <c r="Q26" s="63" t="s">
        <v>72</v>
      </c>
      <c r="R26" s="63"/>
      <c r="S26" s="63"/>
      <c r="T26" s="42">
        <f>VLOOKUP($Q26,СМИ!$B$3:$H$188,T$16,0)</f>
        <v>0</v>
      </c>
      <c r="U26" s="42">
        <f>VLOOKUP($Q26,СМИ!$B$3:$H$188,U$16,0)</f>
        <v>88650000</v>
      </c>
      <c r="V26" s="42">
        <f>VLOOKUP($Q26,СМИ!$B$3:$H$188,V$16,0)</f>
        <v>119800000</v>
      </c>
      <c r="W26" s="42">
        <f>VLOOKUP($Q26,СМИ!$B$3:$H$188,W$16,0)</f>
        <v>112600000</v>
      </c>
      <c r="X26" s="42">
        <f>VLOOKUP($Q26,СМИ!$B$3:$H$188,X$16,0)</f>
        <v>149300000</v>
      </c>
      <c r="Y26" s="42">
        <f>VLOOKUP($Q26,СМИ!$B$3:$H$188,Y$16,0)</f>
        <v>186000000</v>
      </c>
    </row>
    <row r="27" spans="6:25">
      <c r="F27" s="16">
        <v>9</v>
      </c>
      <c r="G27" s="63" t="str">
        <f>VLOOKUP(J27,СМИ!I$3:L$253,4,0)</f>
        <v>Lux Live</v>
      </c>
      <c r="H27" s="63"/>
      <c r="I27" s="63"/>
      <c r="J27" s="40">
        <f>LARGE(СМИ!$I$3:$I$188,9)</f>
        <v>715927584</v>
      </c>
      <c r="K27" s="41">
        <f>COUNTIFS(СМИ!$I$3:$I$188,J27)</f>
        <v>1</v>
      </c>
      <c r="M27" s="16">
        <f>VLOOKUP(G27,СМИ!B$3:J$253,9,0)</f>
        <v>3</v>
      </c>
      <c r="Q27" s="63" t="s">
        <v>38</v>
      </c>
      <c r="R27" s="63"/>
      <c r="S27" s="63"/>
      <c r="T27" s="42">
        <f>VLOOKUP($Q27,СМИ!$B$3:$H$188,T$16,0)</f>
        <v>185500000</v>
      </c>
      <c r="U27" s="42">
        <f>VLOOKUP($Q27,СМИ!$B$3:$H$188,U$16,0)</f>
        <v>106155008</v>
      </c>
      <c r="V27" s="42">
        <f>VLOOKUP($Q27,СМИ!$B$3:$H$188,V$16,0)</f>
        <v>143000000</v>
      </c>
      <c r="W27" s="42">
        <f>VLOOKUP($Q27,СМИ!$B$3:$H$188,W$16,0)</f>
        <v>135100000</v>
      </c>
      <c r="X27" s="42">
        <f>VLOOKUP($Q27,СМИ!$B$3:$H$188,X$16,0)</f>
        <v>68300000</v>
      </c>
      <c r="Y27" s="42">
        <f>VLOOKUP($Q27,СМИ!$B$3:$H$188,Y$16,0)</f>
        <v>13100000</v>
      </c>
    </row>
    <row r="28" spans="6:25">
      <c r="F28" s="16">
        <v>10</v>
      </c>
      <c r="G28" s="63" t="str">
        <f>VLOOKUP(J28,СМИ!I$3:L$253,4,0)</f>
        <v>Le Samoa Football</v>
      </c>
      <c r="H28" s="63"/>
      <c r="I28" s="63"/>
      <c r="J28" s="40">
        <f>LARGE(СМИ!$I$3:$I$188,10)</f>
        <v>712212512</v>
      </c>
      <c r="K28" s="41">
        <f>COUNTIFS(СМИ!$I$3:$I$188,J28)</f>
        <v>1</v>
      </c>
      <c r="M28" s="16">
        <f>VLOOKUP(G28,СМИ!B$3:J$253,9,0)</f>
        <v>4</v>
      </c>
    </row>
    <row r="31" spans="6:25">
      <c r="Q31" t="s">
        <v>205</v>
      </c>
    </row>
    <row r="33" spans="17:24">
      <c r="Q33" s="61">
        <v>10</v>
      </c>
      <c r="R33" s="58">
        <v>1</v>
      </c>
      <c r="S33" s="62" t="str">
        <f>VLOOKUP(W33,'10'!B$2:D$61,3,0)</f>
        <v>Lux Live</v>
      </c>
      <c r="T33" s="62"/>
      <c r="U33" s="62"/>
      <c r="V33" s="62"/>
      <c r="W33" s="61">
        <f>LARGE('10'!B$2:B$61,1)</f>
        <v>422600000</v>
      </c>
      <c r="X33" s="61"/>
    </row>
    <row r="34" spans="17:24">
      <c r="Q34" s="61"/>
      <c r="R34" s="58">
        <v>2</v>
      </c>
      <c r="S34" s="62" t="str">
        <f>VLOOKUP(W34,'10'!B$2:D$61,3,0)</f>
        <v>La Gazzetta dello Sport</v>
      </c>
      <c r="T34" s="62"/>
      <c r="U34" s="62"/>
      <c r="V34" s="62"/>
      <c r="W34" s="61">
        <f>LARGE('10'!B$2:B$61,2)</f>
        <v>335100000</v>
      </c>
      <c r="X34" s="61"/>
    </row>
    <row r="35" spans="17:24">
      <c r="Q35" s="61"/>
      <c r="R35" s="58">
        <v>3</v>
      </c>
      <c r="S35" s="62" t="str">
        <f>VLOOKUP(W35,'10'!B$2:D$61,3,0)</f>
        <v>ЦАРский футбол</v>
      </c>
      <c r="T35" s="62"/>
      <c r="U35" s="62"/>
      <c r="V35" s="62"/>
      <c r="W35" s="61">
        <f>LARGE('10'!B$2:B$61,3)</f>
        <v>329025000</v>
      </c>
      <c r="X35" s="61"/>
    </row>
    <row r="36" spans="17:24">
      <c r="Q36" s="61">
        <v>11</v>
      </c>
      <c r="R36" s="58">
        <v>1</v>
      </c>
      <c r="S36" s="62" t="str">
        <f>VLOOKUP(W36,'11'!B$2:D$53,3,0)</f>
        <v>GuateGoal</v>
      </c>
      <c r="T36" s="62"/>
      <c r="U36" s="62"/>
      <c r="V36" s="62"/>
      <c r="W36" s="61">
        <f>LARGE('11'!B$2:B$53,1)</f>
        <v>263628928</v>
      </c>
      <c r="X36" s="61"/>
    </row>
    <row r="37" spans="17:24">
      <c r="Q37" s="61"/>
      <c r="R37" s="58">
        <v>2</v>
      </c>
      <c r="S37" s="62" t="str">
        <f>VLOOKUP(W37,'11'!B$2:D$53,3,0)</f>
        <v>BALTIC Siyinqaba</v>
      </c>
      <c r="T37" s="62"/>
      <c r="U37" s="62"/>
      <c r="V37" s="62"/>
      <c r="W37" s="61">
        <f>LARGE('11'!B$2:B$53,2)</f>
        <v>258400000</v>
      </c>
      <c r="X37" s="61"/>
    </row>
    <row r="38" spans="17:24">
      <c r="Q38" s="61"/>
      <c r="R38" s="58">
        <v>3</v>
      </c>
      <c r="S38" s="62" t="str">
        <f>VLOOKUP(W38,'11'!B$2:D$53,3,0)</f>
        <v>L’Aube Nouvelle</v>
      </c>
      <c r="T38" s="62"/>
      <c r="U38" s="62"/>
      <c r="V38" s="62"/>
      <c r="W38" s="61">
        <f>LARGE('11'!B$2:B$53,3)</f>
        <v>255795200</v>
      </c>
      <c r="X38" s="61"/>
    </row>
    <row r="39" spans="17:24">
      <c r="Q39" s="61">
        <v>12</v>
      </c>
      <c r="R39" s="58">
        <v>1</v>
      </c>
      <c r="S39" s="62" t="str">
        <f>VLOOKUP(W39,'12'!B$2:D$63,3,0)</f>
        <v>A&amp;B LIVE</v>
      </c>
      <c r="T39" s="62"/>
      <c r="U39" s="62"/>
      <c r="V39" s="62"/>
      <c r="W39" s="61">
        <f>LARGE('12'!B$2:B$63,1)</f>
        <v>334500000</v>
      </c>
      <c r="X39" s="61"/>
    </row>
    <row r="40" spans="17:24">
      <c r="Q40" s="61"/>
      <c r="R40" s="58">
        <v>2</v>
      </c>
      <c r="S40" s="62" t="str">
        <f>VLOOKUP(W40,'12'!B$2:D$63,3,0)</f>
        <v>Латвия FOOTBALLNEWS</v>
      </c>
      <c r="T40" s="62"/>
      <c r="U40" s="62"/>
      <c r="V40" s="62"/>
      <c r="W40" s="61">
        <f>LARGE('12'!B$2:B$63,2)</f>
        <v>301800000</v>
      </c>
      <c r="X40" s="61"/>
    </row>
    <row r="41" spans="17:24">
      <c r="Q41" s="61"/>
      <c r="R41" s="58">
        <v>3</v>
      </c>
      <c r="S41" s="62" t="str">
        <f>VLOOKUP(W41,'12'!B$2:D$63,3,0)</f>
        <v>La Gazzetta dello Sport</v>
      </c>
      <c r="T41" s="62"/>
      <c r="U41" s="62"/>
      <c r="V41" s="62"/>
      <c r="W41" s="61">
        <f>LARGE('12'!B$2:B$63,3)</f>
        <v>268700000</v>
      </c>
      <c r="X41" s="61"/>
    </row>
    <row r="42" spans="17:24">
      <c r="Q42" s="61">
        <v>13</v>
      </c>
      <c r="R42" s="58">
        <v>1</v>
      </c>
      <c r="S42" s="62" t="str">
        <f>VLOOKUP(W42,'13'!B$2:D$55,3,0)</f>
        <v>A&amp;B LIVE</v>
      </c>
      <c r="T42" s="62"/>
      <c r="U42" s="62"/>
      <c r="V42" s="62"/>
      <c r="W42" s="61">
        <f>LARGE('13'!B$2:B$55,1)</f>
        <v>333600000</v>
      </c>
      <c r="X42" s="61"/>
    </row>
    <row r="43" spans="17:24">
      <c r="Q43" s="61"/>
      <c r="R43" s="58">
        <v>2</v>
      </c>
      <c r="S43" s="62" t="str">
        <f>VLOOKUP(W43,'13'!B$2:D$55,3,0)</f>
        <v>La Gazzetta dello Sport</v>
      </c>
      <c r="T43" s="62"/>
      <c r="U43" s="62"/>
      <c r="V43" s="62"/>
      <c r="W43" s="61">
        <f>LARGE('13'!B$2:B$55,2)</f>
        <v>274300000</v>
      </c>
      <c r="X43" s="61"/>
    </row>
    <row r="44" spans="17:24">
      <c r="Q44" s="61"/>
      <c r="R44" s="58">
        <v>3</v>
      </c>
      <c r="S44" s="62" t="str">
        <f>VLOOKUP(W44,'13'!B$2:D$55,3,0)</f>
        <v>Caribbean Original Football Edition</v>
      </c>
      <c r="T44" s="62"/>
      <c r="U44" s="62"/>
      <c r="V44" s="62"/>
      <c r="W44" s="61">
        <f>LARGE('13'!B$2:B$55,3)</f>
        <v>238600000</v>
      </c>
      <c r="X44" s="61"/>
    </row>
    <row r="45" spans="17:24">
      <c r="Q45" s="61">
        <v>14</v>
      </c>
      <c r="R45" s="58">
        <v>1</v>
      </c>
      <c r="S45" s="62" t="str">
        <f>VLOOKUP(W45,'14'!B$2:D$53,3,0)</f>
        <v>A&amp;B LIVE</v>
      </c>
      <c r="T45" s="62"/>
      <c r="U45" s="62"/>
      <c r="V45" s="62"/>
      <c r="W45" s="61">
        <f>LARGE('14'!B$2:B$53,1)</f>
        <v>417200000</v>
      </c>
      <c r="X45" s="61"/>
    </row>
    <row r="46" spans="17:24">
      <c r="Q46" s="61"/>
      <c r="R46" s="58">
        <v>2</v>
      </c>
      <c r="S46" s="62" t="str">
        <f>VLOOKUP(W46,'14'!B$2:D$53,3,0)</f>
        <v>La Gazzetta dello Sport</v>
      </c>
      <c r="T46" s="62"/>
      <c r="U46" s="62"/>
      <c r="V46" s="62"/>
      <c r="W46" s="61">
        <f>LARGE('14'!B$2:B$53,2)</f>
        <v>353200000</v>
      </c>
      <c r="X46" s="61"/>
    </row>
    <row r="47" spans="17:24">
      <c r="Q47" s="61"/>
      <c r="R47" s="58">
        <v>3</v>
      </c>
      <c r="S47" s="62" t="str">
        <f>VLOOKUP(W47,'14'!B$2:D$53,3,0)</f>
        <v>The Kenyan Times</v>
      </c>
      <c r="T47" s="62"/>
      <c r="U47" s="62"/>
      <c r="V47" s="62"/>
      <c r="W47" s="61">
        <f>LARGE('14'!B$2:B$53,3)</f>
        <v>239900000</v>
      </c>
      <c r="X47" s="61"/>
    </row>
    <row r="48" spans="17:24">
      <c r="Q48" s="61">
        <v>15</v>
      </c>
      <c r="R48" s="58">
        <v>1</v>
      </c>
      <c r="S48" s="62" t="str">
        <f>VLOOKUP(W48,'15'!B$2:D$40,3,0)</f>
        <v>La Gazzetta dello Sport</v>
      </c>
      <c r="T48" s="62"/>
      <c r="U48" s="62"/>
      <c r="V48" s="62"/>
      <c r="W48" s="61">
        <f>LARGE('15'!B$2:B$40,1)</f>
        <v>290700000</v>
      </c>
      <c r="X48" s="61"/>
    </row>
    <row r="49" spans="17:25">
      <c r="Q49" s="61"/>
      <c r="R49" s="58">
        <v>2</v>
      </c>
      <c r="S49" s="62" t="str">
        <f>VLOOKUP(W49,'15'!B$2:D$40,3,0)</f>
        <v>El fútbol de cocaína</v>
      </c>
      <c r="T49" s="62"/>
      <c r="U49" s="62"/>
      <c r="V49" s="62"/>
      <c r="W49" s="61">
        <f>LARGE('15'!B$2:B$40,2)</f>
        <v>248200000</v>
      </c>
      <c r="X49" s="61"/>
    </row>
    <row r="50" spans="17:25">
      <c r="Q50" s="61"/>
      <c r="R50" s="58">
        <v>3</v>
      </c>
      <c r="S50" s="62" t="str">
        <f>VLOOKUP(W50,'15'!B$2:D$40,3,0)</f>
        <v>Siyinqaba Magazine</v>
      </c>
      <c r="T50" s="62"/>
      <c r="U50" s="62"/>
      <c r="V50" s="62"/>
      <c r="W50" s="61">
        <f>LARGE('15'!B$2:B$40,3)</f>
        <v>239900000</v>
      </c>
      <c r="X50" s="61"/>
    </row>
    <row r="53" spans="17:25">
      <c r="T53" t="s">
        <v>206</v>
      </c>
    </row>
    <row r="54" spans="17:25">
      <c r="T54" s="57">
        <v>10</v>
      </c>
      <c r="U54" s="57">
        <v>11</v>
      </c>
      <c r="V54" s="57">
        <v>12</v>
      </c>
      <c r="W54" s="57">
        <v>13</v>
      </c>
      <c r="X54" s="57">
        <v>14</v>
      </c>
      <c r="Y54" s="57">
        <v>15</v>
      </c>
    </row>
    <row r="55" spans="17:25">
      <c r="T55" s="57">
        <f>COUNTA('10'!A2:A61)</f>
        <v>60</v>
      </c>
      <c r="U55" s="57">
        <f>COUNTA('11'!A2:A53)</f>
        <v>52</v>
      </c>
      <c r="V55" s="57">
        <f>COUNTA('12'!A2:A63)</f>
        <v>62</v>
      </c>
      <c r="W55" s="57">
        <f>COUNTA('13'!A2:A55)</f>
        <v>54</v>
      </c>
      <c r="X55" s="57">
        <f>COUNTA('14'!A2:A53)</f>
        <v>52</v>
      </c>
      <c r="Y55" s="57">
        <f>COUNTA('15'!A2:A40)</f>
        <v>39</v>
      </c>
    </row>
  </sheetData>
  <mergeCells count="71">
    <mergeCell ref="Q24:S24"/>
    <mergeCell ref="Q25:S25"/>
    <mergeCell ref="Q26:S26"/>
    <mergeCell ref="Q27:S27"/>
    <mergeCell ref="Q17:S17"/>
    <mergeCell ref="Q18:S18"/>
    <mergeCell ref="Q19:S19"/>
    <mergeCell ref="Q20:S20"/>
    <mergeCell ref="Q21:S21"/>
    <mergeCell ref="Q22:S22"/>
    <mergeCell ref="Q23:S23"/>
    <mergeCell ref="G24:I24"/>
    <mergeCell ref="G25:I25"/>
    <mergeCell ref="G26:I26"/>
    <mergeCell ref="G27:I27"/>
    <mergeCell ref="G28:I28"/>
    <mergeCell ref="G22:I22"/>
    <mergeCell ref="G23:I23"/>
    <mergeCell ref="C5:H5"/>
    <mergeCell ref="F7:H7"/>
    <mergeCell ref="F8:H8"/>
    <mergeCell ref="F9:H9"/>
    <mergeCell ref="F10:H10"/>
    <mergeCell ref="F11:H11"/>
    <mergeCell ref="G18:I18"/>
    <mergeCell ref="F12:H12"/>
    <mergeCell ref="G19:I19"/>
    <mergeCell ref="G20:I20"/>
    <mergeCell ref="G21:I21"/>
    <mergeCell ref="Q33:Q35"/>
    <mergeCell ref="S33:V33"/>
    <mergeCell ref="S34:V34"/>
    <mergeCell ref="S35:V35"/>
    <mergeCell ref="W33:X33"/>
    <mergeCell ref="W34:X34"/>
    <mergeCell ref="W35:X35"/>
    <mergeCell ref="Q36:Q38"/>
    <mergeCell ref="S36:V36"/>
    <mergeCell ref="W36:X36"/>
    <mergeCell ref="S37:V37"/>
    <mergeCell ref="W37:X37"/>
    <mergeCell ref="S38:V38"/>
    <mergeCell ref="W38:X38"/>
    <mergeCell ref="Q39:Q41"/>
    <mergeCell ref="S39:V39"/>
    <mergeCell ref="W39:X39"/>
    <mergeCell ref="S40:V40"/>
    <mergeCell ref="W40:X40"/>
    <mergeCell ref="S41:V41"/>
    <mergeCell ref="W41:X41"/>
    <mergeCell ref="Q42:Q44"/>
    <mergeCell ref="S42:V42"/>
    <mergeCell ref="W42:X42"/>
    <mergeCell ref="S43:V43"/>
    <mergeCell ref="W43:X43"/>
    <mergeCell ref="S44:V44"/>
    <mergeCell ref="W44:X44"/>
    <mergeCell ref="Q45:Q47"/>
    <mergeCell ref="S45:V45"/>
    <mergeCell ref="W45:X45"/>
    <mergeCell ref="S46:V46"/>
    <mergeCell ref="W46:X46"/>
    <mergeCell ref="S47:V47"/>
    <mergeCell ref="W47:X47"/>
    <mergeCell ref="Q48:Q50"/>
    <mergeCell ref="S48:V48"/>
    <mergeCell ref="W48:X48"/>
    <mergeCell ref="S49:V49"/>
    <mergeCell ref="W49:X49"/>
    <mergeCell ref="S50:V50"/>
    <mergeCell ref="W50:X50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10</vt:lpstr>
      <vt:lpstr>11</vt:lpstr>
      <vt:lpstr>12</vt:lpstr>
      <vt:lpstr>13</vt:lpstr>
      <vt:lpstr>14</vt:lpstr>
      <vt:lpstr>15</vt:lpstr>
      <vt:lpstr>СМИ</vt:lpstr>
      <vt:lpstr>Расч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2011-12-14T19:50:24Z</dcterms:created>
  <dcterms:modified xsi:type="dcterms:W3CDTF">2011-12-25T09:14:09Z</dcterms:modified>
</cp:coreProperties>
</file>